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olo DM 17.06.2016" sheetId="1" r:id="rId1"/>
    <sheet name="Tabella-Z1" sheetId="2" r:id="rId2"/>
    <sheet name="Tabella-Z2" sheetId="3" r:id="rId3"/>
  </sheets>
  <definedNames>
    <definedName name="_xlnm.Print_Area" localSheetId="0">'Calcolo DM 17.06.2016'!$A$1:$AM$219</definedName>
    <definedName name="_xlnm.Print_Area" localSheetId="0">'Calcolo DM 17.06.2016'!$A$1:$AM$219</definedName>
  </definedNames>
  <calcPr fullCalcOnLoad="1"/>
</workbook>
</file>

<file path=xl/sharedStrings.xml><?xml version="1.0" encoding="utf-8"?>
<sst xmlns="http://schemas.openxmlformats.org/spreadsheetml/2006/main" count="1372" uniqueCount="735">
  <si>
    <r>
      <t xml:space="preserve">COMMITTENTE:
</t>
    </r>
    <r>
      <rPr>
        <b/>
        <sz val="12"/>
        <rFont val="Verdana"/>
        <family val="2"/>
      </rPr>
      <t>…………………………………….</t>
    </r>
  </si>
  <si>
    <r>
      <t>PROFESSIONISTA:</t>
    </r>
    <r>
      <rPr>
        <sz val="14"/>
        <rFont val="Verdana"/>
        <family val="2"/>
      </rPr>
      <t xml:space="preserve">  
</t>
    </r>
    <r>
      <rPr>
        <sz val="14"/>
        <rFont val="Arial"/>
        <family val="2"/>
      </rPr>
      <t xml:space="preserve">
</t>
    </r>
    <r>
      <rPr>
        <sz val="12"/>
        <rFont val="Verdana"/>
        <family val="2"/>
      </rPr>
      <t>Ing. ................................................... Iscritto all'Ordine degli Ingegneri della Provincia di XXXXXXXXXXX  con il Nr. ..............
Partita I.V.A.: ................................ Via ..................................... n........ - CAP: ............. - Città:..............................  tel.:..........................  fax: .....................
e mail: ....................@..................... - pec: ....................@......................</t>
    </r>
  </si>
  <si>
    <r>
      <t xml:space="preserve">OGGETTO DELL'INCARICO: </t>
    </r>
    <r>
      <rPr>
        <b/>
        <sz val="12"/>
        <rFont val="Verdana"/>
        <family val="2"/>
      </rPr>
      <t xml:space="preserve">……………………
</t>
    </r>
  </si>
  <si>
    <r>
      <t>Descrizione dettagliata dell'incarico:</t>
    </r>
    <r>
      <rPr>
        <sz val="10"/>
        <rFont val="Verdana"/>
        <family val="2"/>
      </rPr>
      <t xml:space="preserve"> 
……….
……….
……….
……….
……….
</t>
    </r>
  </si>
  <si>
    <t xml:space="preserve">Descrizione delle prestazioni offerte:
</t>
  </si>
  <si>
    <t xml:space="preserve">Modalità e tempi di svolgimento delle prestazioni offerte:
</t>
  </si>
  <si>
    <t xml:space="preserve">Servizi compresi ed eventuali esclusioni:
</t>
  </si>
  <si>
    <r>
      <t xml:space="preserve">CALCOLO DEI COMPENSI 
</t>
    </r>
    <r>
      <rPr>
        <sz val="10"/>
        <rFont val="Verdana"/>
        <family val="2"/>
      </rPr>
      <t xml:space="preserve">I compensi sono calcolati sulla base del D.M. GIUSTIZIA 17/06/2016 </t>
    </r>
    <r>
      <rPr>
        <i/>
        <sz val="10"/>
        <rFont val="Verdana"/>
        <family val="2"/>
      </rPr>
      <t>"</t>
    </r>
    <r>
      <rPr>
        <sz val="10"/>
        <rFont val="Arial"/>
        <family val="2"/>
      </rPr>
      <t>Approvazione delle tabelle dei corrispettivi commisurati al livello qualitativo delle prestazioni di progettazione adottato ai sensi dell'art. 24, comma 8, del decreto legislativo n. 50 del 2016".</t>
    </r>
  </si>
  <si>
    <t>IMPORTI DI RIFERIMENTO A BASE DI CALCOLO:</t>
  </si>
  <si>
    <t>Editare le celle in azzuro</t>
  </si>
  <si>
    <t>Categorie</t>
  </si>
  <si>
    <t>Modalità di compilazione:
- Inserire il valore delle opere per ciascuna categoria
- Scegliere l'identificazione delle opere
- Inserire il grado di complessità 
- Digitare "X" nell'apposita colonna per attivare tutte le prestazioni o "X" per ciascuna prestazione
- Inserire eventuali spese e sconto applicato nell'ultima tabella</t>
  </si>
  <si>
    <t>Edilizia</t>
  </si>
  <si>
    <t>Strutture</t>
  </si>
  <si>
    <t>Impianti  1</t>
  </si>
  <si>
    <t>Impianti  2</t>
  </si>
  <si>
    <t>Impianti  3</t>
  </si>
  <si>
    <t>Viabilità</t>
  </si>
  <si>
    <t>Idraulica</t>
  </si>
  <si>
    <t>T. I. C.</t>
  </si>
  <si>
    <t>Paesaggio, Ambiente, Naturalizzazione, Agroalimentare, Zootecnica, Ruralità, Foreste</t>
  </si>
  <si>
    <t>Territorio e Urbanistica</t>
  </si>
  <si>
    <t>V</t>
  </si>
  <si>
    <t>Valore opera</t>
  </si>
  <si>
    <t>P</t>
  </si>
  <si>
    <t>Parametro base</t>
  </si>
  <si>
    <r>
      <t xml:space="preserve">Identificazione delle opere
</t>
    </r>
    <r>
      <rPr>
        <i/>
        <sz val="9"/>
        <rFont val="Verdana"/>
        <family val="2"/>
      </rPr>
      <t>(per la descrizione  dettagliata dvedere Tabella-Z1)</t>
    </r>
  </si>
  <si>
    <t>FLAG X =
ATTIVA TUTTE LE PRESTAZ.</t>
  </si>
  <si>
    <t>G</t>
  </si>
  <si>
    <r>
      <t>Grado di complessità della prestazione</t>
    </r>
    <r>
      <rPr>
        <i/>
        <sz val="10"/>
        <rFont val="Verdana"/>
        <family val="2"/>
      </rPr>
      <t xml:space="preserve"> (vedere Tabella-Z1)</t>
    </r>
  </si>
  <si>
    <t xml:space="preserve">PIANIFICAZIONE E PROGRAMMAZIONE </t>
  </si>
  <si>
    <t>PIANIFICAZIONE E PROGRAMMAZIONE (2)</t>
  </si>
  <si>
    <t>Qa.0.01</t>
  </si>
  <si>
    <t>Pianificazione urbanistica generale (sino a 15.000 abitanti)</t>
  </si>
  <si>
    <t xml:space="preserve">  </t>
  </si>
  <si>
    <t xml:space="preserve"> </t>
  </si>
  <si>
    <t>Pianificazione urbanistica generale (da 15.000 abitanti a 50.000)</t>
  </si>
  <si>
    <t>Pianificazione urbanistica generale (sull’eccedenza dei 50.000 abitanti)</t>
  </si>
  <si>
    <t>Qa.0.02</t>
  </si>
  <si>
    <r>
      <t xml:space="preserve">Rilievi e controlli del terreno, analisi geoambientali di risorse e rischi, studi di geologia applicati ai piani urbanistici generali, ambientali e di difesa del suolo.
</t>
    </r>
    <r>
      <rPr>
        <b/>
        <sz val="8"/>
        <rFont val="Arial"/>
        <family val="2"/>
      </rPr>
      <t>(Prestazione al momento inattiva)</t>
    </r>
  </si>
  <si>
    <t>Fino ad abitanti</t>
  </si>
  <si>
    <t>Sull’eccedenza fino ad abitanti</t>
  </si>
  <si>
    <t>Sull’eccedenza</t>
  </si>
  <si>
    <t>Qa.0.03</t>
  </si>
  <si>
    <t>Pianificazione forestale, paesaggistica, naturalistica ed ambientale</t>
  </si>
  <si>
    <t>Qa.0.04</t>
  </si>
  <si>
    <t>Piani aziendali agronomici, di concimazione, fertilizzazione, reflui e fitoiatrici</t>
  </si>
  <si>
    <t>Qa.0.05</t>
  </si>
  <si>
    <t>Programmazione economica, territoriale, locale e rurale</t>
  </si>
  <si>
    <t>Qa.0.06</t>
  </si>
  <si>
    <t>Piani urbanistici esecutivi, di sviluppo aziendale, di utilizzazione forestale</t>
  </si>
  <si>
    <t>Fino a</t>
  </si>
  <si>
    <t>Sull’eccedenza fino a</t>
  </si>
  <si>
    <t>Qa.0.07</t>
  </si>
  <si>
    <t>Rilievi e controlli del terreno, analisi geoambientali di risorse e rischi, studi di geologia applicati ai piani urbanistici esecutivi, ambientali e di difesa del suolo</t>
  </si>
  <si>
    <t>Totale incidenze (escluse quelle per prestazioni a parametro progressivo)</t>
  </si>
  <si>
    <t>∑ Q i</t>
  </si>
  <si>
    <t xml:space="preserve">Compenso al netto di spese ed oneri CNPAIA </t>
  </si>
  <si>
    <t>V*P*G*ΣQ</t>
  </si>
  <si>
    <t>COMPENSO AL NETTO DELLE SPESE</t>
  </si>
  <si>
    <t>ATTIVITA’ PROPEDEUTICHE ALLA PROGETTAZIONE</t>
  </si>
  <si>
    <t>a.I) STUDI DI FATTIBILITA’</t>
  </si>
  <si>
    <t>QaI.01</t>
  </si>
  <si>
    <t>Relazione illustrativa</t>
  </si>
  <si>
    <t>QaI.02</t>
  </si>
  <si>
    <t>Relazione illustrativa, Elaborati progettuali e tecnico economici</t>
  </si>
  <si>
    <t>QaI.03</t>
  </si>
  <si>
    <t>Supporto al RUP: accertamenti e verifiche preliminari</t>
  </si>
  <si>
    <t>a.II) STIME E VALUTAZI ONI</t>
  </si>
  <si>
    <t>QaII.01</t>
  </si>
  <si>
    <t>Sintetiche, basate su elementi sintetici e globali, vani, metri cubi, etc. (d.P.R. 327/2001)</t>
  </si>
  <si>
    <t>QaII.02</t>
  </si>
  <si>
    <t>Particolareggiate, complete di criteri di valutazione, relazione motivata, descrizioni, computi e tipi (d.P.R. 327/2001)</t>
  </si>
  <si>
    <t>QaII.03</t>
  </si>
  <si>
    <t>Analitiche, integrate con specifiche e distinte, sullo stato e valore dei singoli componenti  (d.P.R. 327/2001)</t>
  </si>
  <si>
    <t>a.III) RILIEVI STUDI ED ANALISI</t>
  </si>
  <si>
    <t>QaIII.01</t>
  </si>
  <si>
    <t>Rilievi, studi e classificazioni agronomiche, colturali, delle biomasse e delle attività produttive (d.Lgs 152/2006 – All.VI-VII)</t>
  </si>
  <si>
    <t>QaIII.02</t>
  </si>
  <si>
    <t>Rilievo botanico e analisi vegetazionali dei popolamenti erbacei ed arborei ed animali (d.Lgs 152/2006 – All.VI-VII)</t>
  </si>
  <si>
    <t>QaIII.03</t>
  </si>
  <si>
    <t>Elaborazioni, analisi e valutazioni con modelli numerici, software dedicati, (incendi boschivi, diffusione inquinanti, idrologia ed idrogeologia, regimazione delle acque, idraulica, colate di fango e di detriti, esondazioni, aree di pericolo, stabilità dei pendii, filtrazioni, reti ecologiche e dinamiche ecologiche) (d.Lgs 152/2006 – All.VI- VII)</t>
  </si>
  <si>
    <t>a.IV) PIANI
ECONOMICI</t>
  </si>
  <si>
    <t>QaIV.01</t>
  </si>
  <si>
    <t>Piani economici, aziendali, business plan e di investimento</t>
  </si>
  <si>
    <t>Totale incidenze</t>
  </si>
  <si>
    <t>PROGETTAZIONE</t>
  </si>
  <si>
    <t>b.I) PROGETTAZIONE PRELIMINARE</t>
  </si>
  <si>
    <t>QbI.01</t>
  </si>
  <si>
    <t>Relazioni, planimetrie, elaborati grafici</t>
  </si>
  <si>
    <t>QbI.02</t>
  </si>
  <si>
    <t>Calcolo sommario spesa, quadro economico di progetto</t>
  </si>
  <si>
    <t>QbI.03</t>
  </si>
  <si>
    <t>Piano particellare preliminare delle aree o rilievo di massima degli immobili</t>
  </si>
  <si>
    <t>QbI.04</t>
  </si>
  <si>
    <t>Piano economico e finanziario di massima  (3)</t>
  </si>
  <si>
    <t>QbI.05</t>
  </si>
  <si>
    <t>Capitolato speciale descrittivo e prestazionale, schema di contratto  (4)</t>
  </si>
  <si>
    <t>QbI.06</t>
  </si>
  <si>
    <t>Relazione geotecnica</t>
  </si>
  <si>
    <t>QbI.07</t>
  </si>
  <si>
    <t>Relazione idrologica</t>
  </si>
  <si>
    <t>QbI.08</t>
  </si>
  <si>
    <t>Relazione idraulica</t>
  </si>
  <si>
    <t>QbI.09</t>
  </si>
  <si>
    <t>Relazione sismica e sulle strutture</t>
  </si>
  <si>
    <t>QbI.10</t>
  </si>
  <si>
    <t>Relazione archeologica</t>
  </si>
  <si>
    <t>QbI.11</t>
  </si>
  <si>
    <t>Relazione  geologica (5)</t>
  </si>
  <si>
    <t>QbI.12</t>
  </si>
  <si>
    <t>Progettazione integrale e coordinata - Integrazione delle prestazioni specialistiche</t>
  </si>
  <si>
    <t>QbI.13</t>
  </si>
  <si>
    <t>Studio di inserimento urbanistico</t>
  </si>
  <si>
    <t>QbI.14</t>
  </si>
  <si>
    <t>Relazione tecnica sullo stato di consistenza degli immobili da ristrutturare (6)</t>
  </si>
  <si>
    <t>QbI.15</t>
  </si>
  <si>
    <t>Prime indicazioni di progettazione antincendio (d.m. 6/02/1982)</t>
  </si>
  <si>
    <t>QbI.16</t>
  </si>
  <si>
    <t>Prime indicazioni e prescrizioni per la stesura dei Piani di Sicurezza</t>
  </si>
  <si>
    <t>QbI.17</t>
  </si>
  <si>
    <t>Studi di prefattibilità ambientale</t>
  </si>
  <si>
    <t>QbI.18</t>
  </si>
  <si>
    <t>Piano di monitoraggio ambientale</t>
  </si>
  <si>
    <t>QbI.19</t>
  </si>
  <si>
    <t>Supporto al RUP: supervisione e coordinamento della progettazione preliminare</t>
  </si>
  <si>
    <t>QbI.20</t>
  </si>
  <si>
    <t>Supporto al RUP: verifica della progettazione preliminare</t>
  </si>
  <si>
    <t>b.II) PROGETTAZIONE DEFINITIVA</t>
  </si>
  <si>
    <t>QbII.01</t>
  </si>
  <si>
    <t>Relazioni generale e tecniche, Elaborati grafici, Calcolo delle strutture e degli impianti, eventuali Relazione sulla risoluzione delle interferenze e Relazione sulla gestione materie</t>
  </si>
  <si>
    <t>QbII.02</t>
  </si>
  <si>
    <t>Rilievi dei manufatti</t>
  </si>
  <si>
    <t>QbII.03</t>
  </si>
  <si>
    <t>Disciplinare descrittivo e prestazionale</t>
  </si>
  <si>
    <t>QbII.04</t>
  </si>
  <si>
    <t>Piano particellare d’esproprio</t>
  </si>
  <si>
    <t>QbII.05</t>
  </si>
  <si>
    <t>Elenco prezzi unitari ed eventuali analisi, Computo metrico estimativo, Quadro economico</t>
  </si>
  <si>
    <t>QbII.06</t>
  </si>
  <si>
    <t>QbII.07</t>
  </si>
  <si>
    <t>Rilievi planoaltimetrici</t>
  </si>
  <si>
    <t>QbII.08</t>
  </si>
  <si>
    <t>Schema di contratto, Capitolato speciale d'appalto (7)</t>
  </si>
  <si>
    <t>QbII.09</t>
  </si>
  <si>
    <t>QbII.10</t>
  </si>
  <si>
    <t>QbII.11</t>
  </si>
  <si>
    <t>QbII.12</t>
  </si>
  <si>
    <t>QbII.13</t>
  </si>
  <si>
    <t>Relazione geologica (8)</t>
  </si>
  <si>
    <t>QbII.14</t>
  </si>
  <si>
    <t>Analisi storico critica e relazione sulle strutture esistenti</t>
  </si>
  <si>
    <t>QbII.15</t>
  </si>
  <si>
    <t>Relazione sulle indagini dei materiali e delle strutture per edifici esistenti</t>
  </si>
  <si>
    <t>QbII.16</t>
  </si>
  <si>
    <t>Verifica sismica delle strutture esistenti e individuazione delle carenze strutturali</t>
  </si>
  <si>
    <t>QbII.17</t>
  </si>
  <si>
    <t>QbII.18</t>
  </si>
  <si>
    <t>Elaborati di  progettazione antincendio (d.m. 16/02/1982)</t>
  </si>
  <si>
    <t>QbII.19</t>
  </si>
  <si>
    <t>Relazione paesaggistica (d.lgs. 42/2004)</t>
  </si>
  <si>
    <t>QbII.20</t>
  </si>
  <si>
    <t>Elaborati e relazioni per requisiti acustici (Legge 447/95-d.p.c.m. 512/97)</t>
  </si>
  <si>
    <t>QbII.21</t>
  </si>
  <si>
    <t>Relazione energetica (ex Legge 10/91 e s.m.i.)</t>
  </si>
  <si>
    <t>QbII.22</t>
  </si>
  <si>
    <t>Diagnosi energetica (ex Legge 10/91 e s.m.i.) degli edifici esistenti, esclusi i rilievi e le indagini</t>
  </si>
  <si>
    <t>QbII.23</t>
  </si>
  <si>
    <t>Aggiornamento delle prime indicazioni e prescrizioni per la redazione del PSC</t>
  </si>
  <si>
    <t>QbII.24</t>
  </si>
  <si>
    <t>Studio di impatto ambientale o di fattibilità ambientale (VIA-VAS- AIA) –</t>
  </si>
  <si>
    <t>QbII.25</t>
  </si>
  <si>
    <t>QbII.26</t>
  </si>
  <si>
    <t>Supporto al RUP: supervisione e coordinamento della prog. def.</t>
  </si>
  <si>
    <t>QbII.27</t>
  </si>
  <si>
    <t>Supporto RUP: verifica della prog. def.</t>
  </si>
  <si>
    <t xml:space="preserve"> b.III) PROGETTAZIONE ESECUTIVA  </t>
  </si>
  <si>
    <t>QbIII.01</t>
  </si>
  <si>
    <t>Relazione generale e specialistiche, Elaborati grafici, Calcoli esecutivi</t>
  </si>
  <si>
    <t>x</t>
  </si>
  <si>
    <t>QbIII.02</t>
  </si>
  <si>
    <t>Particolari costruttivi e decorativi</t>
  </si>
  <si>
    <t>QbIII.03</t>
  </si>
  <si>
    <t>Computo  metrico  estimativo,  Quadro  economico,  Elenco  prezzi  e  eventuale  analisi,  Quadro dell'incidenza percentuale della quantità di manodopera</t>
  </si>
  <si>
    <t>QbIII.04</t>
  </si>
  <si>
    <t>Schema di contratto, capitolato speciale d'appalto, cronoprogramma</t>
  </si>
  <si>
    <t>QbIII.05</t>
  </si>
  <si>
    <t>Piano di manutenzione dell'opera</t>
  </si>
  <si>
    <t>QbIII.06</t>
  </si>
  <si>
    <t>QbIII.07</t>
  </si>
  <si>
    <t>Piano di Sicurezza e Coordinamento</t>
  </si>
  <si>
    <t>QbIII.08</t>
  </si>
  <si>
    <t>Supporto al RUP: per la supervisione e coordinamento della progettazione esecutiva</t>
  </si>
  <si>
    <t>QbIII.09</t>
  </si>
  <si>
    <t>Supporto al RUP: per la verifica della progettazione esecutiva</t>
  </si>
  <si>
    <t>QbIII.10</t>
  </si>
  <si>
    <t>Supporto al RUP: per la  programmazione e progettazione appalto</t>
  </si>
  <si>
    <t>QbIII.11</t>
  </si>
  <si>
    <t>Supporto al RUP: per la validazione del progetto</t>
  </si>
  <si>
    <t xml:space="preserve">Totale incidenze </t>
  </si>
  <si>
    <t>DIREZIONE DELL'ESECUZIONE</t>
  </si>
  <si>
    <t>c.I) ESECUZIONE DEI LAVORI</t>
  </si>
  <si>
    <t>QcI.01</t>
  </si>
  <si>
    <t>Direzione lavori, assistenza al collaudo, prove di accettazione</t>
  </si>
  <si>
    <t>QcI.02</t>
  </si>
  <si>
    <t>Liquidazione (art.194, comma 1, d.P.R. 207/10)-Rendicontazioni e liquidazione tecnico contabile</t>
  </si>
  <si>
    <t>QcI.03</t>
  </si>
  <si>
    <t>Controllo aggiornamento elaborati di progetto, aggiornamento dei manuali d'uso e manutenzione</t>
  </si>
  <si>
    <t>QcI.04</t>
  </si>
  <si>
    <t>Coordinamento e supervisione dell'ufficio di direzione lavori</t>
  </si>
  <si>
    <t>QcI.05</t>
  </si>
  <si>
    <t>Ufficio della direzione lavori, per ogni addetto con qualifica di direttore operativo</t>
  </si>
  <si>
    <t>QcI.05.0 1</t>
  </si>
  <si>
    <t>Ufficio della direzione lavori, per ogni addetto con qualifica
di direttore operativo “GEOLOGO” (9)Ufficio della direzione lavori, per ogni addetto con qualifica
di direttore operativo “GEOLOGO” (9)</t>
  </si>
  <si>
    <t>Numero addetti:</t>
  </si>
  <si>
    <t>QcI.06</t>
  </si>
  <si>
    <t>Ufficio della direzione lavori, per ogni addetto con qualifica di ispettore di cantiere                                                 -                                               Numero addetti:</t>
  </si>
  <si>
    <t>QcI.07</t>
  </si>
  <si>
    <t>Variante delle quantità del progetto in corso d'opera (10)</t>
  </si>
  <si>
    <t>QcI.08</t>
  </si>
  <si>
    <t>Variante del progetto  in corso d'opera (11)</t>
  </si>
  <si>
    <t>QcI.09</t>
  </si>
  <si>
    <t>Contabilità dei lavori a misura</t>
  </si>
  <si>
    <t>QcI.10</t>
  </si>
  <si>
    <t>Contabilità dei lavori a corpo</t>
  </si>
  <si>
    <t>QcI.11</t>
  </si>
  <si>
    <t>Certificato di regolare esecuzione</t>
  </si>
  <si>
    <t>QcI.12</t>
  </si>
  <si>
    <t>Coordinamento della sicurezza in esecuzione</t>
  </si>
  <si>
    <t>QcI.13</t>
  </si>
  <si>
    <t>Supporto al RUP: per la supervisione e coordinamento della D.L. e della C.S.E.</t>
  </si>
  <si>
    <t xml:space="preserve"> Verifiche e Collaudi </t>
  </si>
  <si>
    <t xml:space="preserve"> d.I) VERIFICHE E COLLAUDI  </t>
  </si>
  <si>
    <t>QdI.01</t>
  </si>
  <si>
    <r>
      <t>Collaudo tecnico amministrativo</t>
    </r>
    <r>
      <rPr>
        <vertAlign val="superscript"/>
        <sz val="8"/>
        <rFont val="Arial"/>
        <family val="2"/>
      </rPr>
      <t xml:space="preserve"> (12)</t>
    </r>
  </si>
  <si>
    <t>QdI.02</t>
  </si>
  <si>
    <t>Revisione tecnico contabile (Parte II, Titolo X, d.P.R. 207/10)</t>
  </si>
  <si>
    <t>QdI.03</t>
  </si>
  <si>
    <t>Collaudo statico (Capitolo 9, d.m. 14/01/2008)</t>
  </si>
  <si>
    <t>QdI.04</t>
  </si>
  <si>
    <t>Collaudo tecnico funzionale degli impianti (d.m. 22/01/2008 n°37)</t>
  </si>
  <si>
    <t>QdI.05</t>
  </si>
  <si>
    <t>Attestato di certificazione energetica (art.6 d.lgs. 311/2006)esclusa diagnosi energetica (13)</t>
  </si>
  <si>
    <t>Monitoraggi</t>
  </si>
  <si>
    <t xml:space="preserve"> e.I) MONITORAGGI  </t>
  </si>
  <si>
    <t>QeI.01</t>
  </si>
  <si>
    <t>Monitoraggi ambientali, naturalistici, fitoiatrici, faunistici, agronomici, zootecnici (artt. 18,28 Parte III All.1-All. 7 d.Lgs.152/2006)</t>
  </si>
  <si>
    <t>QeI.02</t>
  </si>
  <si>
    <t>Ricerche agricole e/o agro-industriali, nelle bioenergie, all'innovazione e sviluppo dei settori di competenza, la statistica, le ricerche di mercato, le attività relative agli assetti societari, alla cooperazione ed all'aggregazione di reti di impresa nel settore agricolo, agroalimentare, ambientale, energetico e forestale</t>
  </si>
  <si>
    <t>totale incidenze</t>
  </si>
  <si>
    <t>Compenso al netto di spese ed oneri CNPAIA</t>
  </si>
  <si>
    <t>A.1</t>
  </si>
  <si>
    <t>Pianificazione e Programmazione</t>
  </si>
  <si>
    <t>A.2</t>
  </si>
  <si>
    <t>Attività Propedeutiche alla Progettazione</t>
  </si>
  <si>
    <t>A.3</t>
  </si>
  <si>
    <t>b.I) Progettazione Preliminare</t>
  </si>
  <si>
    <t>A.4</t>
  </si>
  <si>
    <t>b.II) Progettazione Definitiva</t>
  </si>
  <si>
    <t>A.5</t>
  </si>
  <si>
    <t>b.III) Progettazione Esecutiva</t>
  </si>
  <si>
    <t>A</t>
  </si>
  <si>
    <t>COMPENSO FASE PROGETTAZIONE (A.1+A.2+A.3+A.4+A.5)</t>
  </si>
  <si>
    <t>B</t>
  </si>
  <si>
    <t>COMPENSO FASE c.I) ESECUZIONE DEI LAVORI</t>
  </si>
  <si>
    <t>C</t>
  </si>
  <si>
    <t>COMPENSO FASE d.I) VERIFICHE E COLLAUDI</t>
  </si>
  <si>
    <t>D</t>
  </si>
  <si>
    <t>COMPENSO FASE e.I) MONITORAGGI</t>
  </si>
  <si>
    <t>E</t>
  </si>
  <si>
    <t>TOTALE COMPENSO (A+B+C+D)</t>
  </si>
  <si>
    <t>F</t>
  </si>
  <si>
    <t>SPESE ED ONERI ACCESSORI (% su E)</t>
  </si>
  <si>
    <t>SCONTO/RIBASSO SUL CORRISPETTIVO (% su E+F)</t>
  </si>
  <si>
    <t>H</t>
  </si>
  <si>
    <t>CORRISPETTIVO DELLA PRESTAZIONE (E+F-G)     (1)</t>
  </si>
  <si>
    <t xml:space="preserve">MODALITA' DI PAGAMENTO: </t>
  </si>
  <si>
    <t>(1) L'importi del corrispettivo è inteso al netto degli oneri fiscali e previdenziali dovuti, come previsto da regime fiscale di riferimento</t>
  </si>
  <si>
    <t>Roma, lì GG/MM/AAAA</t>
  </si>
  <si>
    <t>Il Professionista</t>
  </si>
  <si>
    <t>Per accettazione e affidamento di incarico</t>
  </si>
  <si>
    <t>Il Committente</t>
  </si>
  <si>
    <t>TAVOLA Z-1 “CATEGORIE DELLE OPERE - PARAMETRO DEL GRADO DI COMPLESSITA’ – CLASSIFICAZIONE DEI SERVIZI E CORRISPONDENZE”</t>
  </si>
  <si>
    <t>CATEGORIACATEGORIACATEGORIACATEGORIACATEGORIA</t>
  </si>
  <si>
    <t>DESTINAZIONE FUNZIONALEDESTINAZIONE FUNZIONALEDESTINAZIONE FUNZIONALEDESTINAZIONE FUNZIONALEDESTINAZIONE FUNZIONALE</t>
  </si>
  <si>
    <t>ID.
OpereID.
OpereID.
OpereID.
OpereID.
Opere</t>
  </si>
  <si>
    <t>Corrispondenze</t>
  </si>
  <si>
    <t>IDENTIFICAZIONE DELLE OPERE</t>
  </si>
  <si>
    <t>Gradi
di complessitàGradi
di complessitàGradi
di complessitàGradi
di complessitàGradi
di complessità</t>
  </si>
  <si>
    <t>l.143/49
Classi e categoriel.143/49
Classi e categoriel.143/49
Classi e categoriel.143/49
Classi e categoriel.143/49
Classi e categorie</t>
  </si>
  <si>
    <t>DM 18/11/1971</t>
  </si>
  <si>
    <t>DM 232/1991</t>
  </si>
  <si>
    <t>EDILIZIA</t>
  </si>
  <si>
    <t>Insediamenti Produttivi Agricoltura-Industria- Artigianato</t>
  </si>
  <si>
    <t>E.01</t>
  </si>
  <si>
    <t>I/a I/b</t>
  </si>
  <si>
    <t>I/b</t>
  </si>
  <si>
    <t>Edifici rurali per l'attività agricola con corredi tecnici di tipo semplice (quali tettoie, depositi e ricoveri) - Edifici industriali o artigianali di importanza costruttiva corrente con corredi tecnici di base.Edifici rurali per l'attività agricola con corredi tecnici di tipo semplice (quali tettoie, depositi e ricoveri) - Edifici industriali o artigianali di importanza costruttiva corrente con corredi tecnici di base.Edifici rurali per l'attività agricola con corredi tecnici di tipo semplice (quali tettoie, depositi e ricoveri) - Edifici industriali o artigianali di importanza costruttiva corrente con corredi tecnici di base.Edifici rurali per l'attività agricola con corredi tecnici di tipo semplice (quali tettoie, depositi e ricoveri) - Edifici industriali o artigianali di importanza costruttiva corrente con corredi tecnici di base.Edifici rurali per l'attività agricola con corredi tecnici di tipo semplice (quali tettoie, depositi e ricoveri) - Edifici industriali o artigianali di importanza costruttiva corrente con corredi tecnici di base.</t>
  </si>
  <si>
    <t>E.02</t>
  </si>
  <si>
    <t>I/c</t>
  </si>
  <si>
    <t>Edifici rurali per l'attività agricola con corredi tecnici di tipo complesso - Edifici industriali o artigianali con organizzazione e corredi tecnici di tipo complesso.Edifici rurali per l'attività agricola con corredi tecnici di tipo complesso - Edifici industriali o artigianali con organizzazione e corredi tecnici di tipo complesso.Edifici rurali per l'attività agricola con corredi tecnici di tipo complesso - Edifici industriali o artigianali con organizzazione e corredi tecnici di tipo complesso.Edifici rurali per l'attività agricola con corredi tecnici di tipo complesso - Edifici industriali o artigianali con organizzazione e corredi tecnici di tipo complesso.Edifici rurali per l'attività agricola con corredi tecnici di tipo complesso - Edifici industriali o artigianali con organizzazione e corredi tecnici di tipo complesso.</t>
  </si>
  <si>
    <t>Industria Alberghiera, Turismo e Commercio e Servizi per la Mobilità</t>
  </si>
  <si>
    <t>E.03</t>
  </si>
  <si>
    <t>Ostelli, Pensioni, Case albergo – Ristoranti - Motel e stazioni di servizio - negozi - mercati coperti di tipo sempliceOstelli, Pensioni, Case albergo – Ristoranti - Motel e stazioni di servizio - negozi - mercati coperti di tipo sempliceOstelli, Pensioni, Case albergo – Ristoranti - Motel e stazioni di servizio - negozi - mercati coperti di tipo sempliceOstelli, Pensioni, Case albergo – Ristoranti - Motel e stazioni di servizio - negozi - mercati coperti di tipo sempliceOstelli, Pensioni, Case albergo – Ristoranti - Motel e stazioni di servizio - negozi - mercati coperti di tipo semplice</t>
  </si>
  <si>
    <t>E.04</t>
  </si>
  <si>
    <t>I/d</t>
  </si>
  <si>
    <t>Alberghi, Villaggi turistici - Mercati e Centri commerciali complessiAlberghi, Villaggi turistici - Mercati e Centri commerciali complessiAlberghi, Villaggi turistici - Mercati e Centri commerciali complessiAlberghi, Villaggi turistici - Mercati e Centri commerciali complessiAlberghi, Villaggi turistici - Mercati e Centri commerciali complessi</t>
  </si>
  <si>
    <t>Residenza</t>
  </si>
  <si>
    <t>E.05</t>
  </si>
  <si>
    <t>Edifici, pertinenze, autorimesse semplici, senza particolari esigenze tecniche. Edifici provvisori di modesta importanzaEdifici, pertinenze, autorimesse semplici, senza particolari esigenze tecniche. Edifici provvisori di modesta importanzaEdifici, pertinenze, autorimesse semplici, senza particolari esigenze tecniche. Edifici provvisori di modesta importanzaEdifici, pertinenze, autorimesse semplici, senza particolari esigenze tecniche. Edifici provvisori di modesta importanzaEdifici, pertinenze, autorimesse semplici, senza particolari esigenze tecniche. Edifici provvisori di modesta importanza</t>
  </si>
  <si>
    <t>E.06</t>
  </si>
  <si>
    <t>Edilizia residenziale privata e pubblica di tipo corrente con costi di costruzione nella media di mercato e con tipologie standardizzate.Edilizia residenziale privata e pubblica di tipo corrente con costi di costruzione nella media di mercato e con tipologie standardizzate.Edilizia residenziale privata e pubblica di tipo corrente con costi di costruzione nella media di mercato e con tipologie standardizzate.Edilizia residenziale privata e pubblica di tipo corrente con costi di costruzione nella media di mercato e con tipologie standardizzate.Edilizia residenziale privata e pubblica di tipo corrente con costi di costruzione nella media di mercato e con tipologie standardizzate.</t>
  </si>
  <si>
    <t>E.07</t>
  </si>
  <si>
    <t>Edifici residenziali di tipo pregiato con costi di costruzione eccedenti la media di mercato e con tipologie diversificate.Edifici residenziali di tipo pregiato con costi di costruzione eccedenti la media di mercato e con tipologie diversificate.Edifici residenziali di tipo pregiato con costi di costruzione eccedenti la media di mercato e con tipologie diversificate.Edifici residenziali di tipo pregiato con costi di costruzione eccedenti la media di mercato e con tipologie diversificate.Edifici residenziali di tipo pregiato con costi di costruzione eccedenti la media di mercato e con tipologie diversificate.</t>
  </si>
  <si>
    <t>Sanità, Istruzione, Ricerca</t>
  </si>
  <si>
    <t>E.08</t>
  </si>
  <si>
    <t>Sede Azienda Sanitaria, Distretto sanitario, Ambulatori di base. Asilo Nido, Scuola Materna, Scuola elementare, Scuole secondarie di primo grado fino a 24 classi, Scuole secondarie di secondo grado fino a 25 classiSede Azienda Sanitaria, Distretto sanitario, Ambulatori di base. Asilo Nido, Scuola Materna, Scuola elementare, Scuole secondarie di primo grado fino a 24 classi, Scuole secondarie di secondo grado fino a 25 classiSede Azienda Sanitaria, Distretto sanitario, Ambulatori di base. Asilo Nido, Scuola Materna, Scuola elementare, Scuole secondarie di primo grado fino a 24 classi, Scuole secondarie di secondo grado fino a 25 classiSede Azienda Sanitaria, Distretto sanitario, Ambulatori di base. Asilo Nido, Scuola Materna, Scuola elementare, Scuole secondarie di primo grado fino a 24 classi, Scuole secondarie di secondo grado fino a 25 classiSede Azienda Sanitaria, Distretto sanitario, Ambulatori di base. Asilo Nido, Scuola Materna, Scuola elementare, Scuole secondarie di primo grado fino a 24 classi, Scuole secondarie di secondo grado fino a 25 classi</t>
  </si>
  <si>
    <t>E.09</t>
  </si>
  <si>
    <t>Scuole secondarie di primo grado oltre 24 classi-Istituti scolastici superiori oltre 25 classi- Case di curaScuole secondarie di primo grado oltre 24 classi-Istituti scolastici superiori oltre 25 classi- Case di curaScuole secondarie di primo grado oltre 24 classi-Istituti scolastici superiori oltre 25 classi- Case di curaScuole secondarie di primo grado oltre 24 classi-Istituti scolastici superiori oltre 25 classi- Case di curaScuole secondarie di primo grado oltre 24 classi-Istituti scolastici superiori oltre 25 classi- Case di cura</t>
  </si>
  <si>
    <t>E.10</t>
  </si>
  <si>
    <t>Poliambulatori, Ospedali, Istituti di ricerca, Centri di riabilitazione, Poli scolastici, Università, Accademie, Istituti di ricerca universitariaPoliambulatori, Ospedali, Istituti di ricerca, Centri di riabilitazione, Poli scolastici, Università, Accademie, Istituti di ricerca universitariaPoliambulatori, Ospedali, Istituti di ricerca, Centri di riabilitazione, Poli scolastici, Università, Accademie, Istituti di ricerca universitariaPoliambulatori, Ospedali, Istituti di ricerca, Centri di riabilitazione, Poli scolastici, Università, Accademie, Istituti di ricerca universitariaPoliambulatori, Ospedali, Istituti di ricerca, Centri di riabilitazione, Poli scolastici, Università, Accademie, Istituti di ricerca universitaria</t>
  </si>
  <si>
    <t>Cultura, Vita Sociale, Sport, Culto</t>
  </si>
  <si>
    <t>E.11</t>
  </si>
  <si>
    <t>Padiglioni provvisori per esposizioni - Costruzioni relative ad opere cimiteriali di tipo normale (colombari, ossari, loculari, edicole funerarie con caratteristiche costruttive semplici), Case parrocchiali, Oratori - Stabilimenti balneari - Aree ed attrezzature per lo sport all'aperto, Campo sportivo e servizi annessi, di tipo semplicePadiglioni provvisori per esposizioni - Costruzioni relative ad opere cimiteriali di tipo normale (colombari, ossari, loculari, edicole funerarie con caratteristiche costruttive semplici), Case parrocchiali, Oratori - Stabilimenti balneari - Aree ed attrezzature per lo sport all'aperto, Campo sportivo e servizi annessi, di tipo semplicePadiglioni provvisori per esposizioni - Costruzioni relative ad opere cimiteriali di tipo normale (colombari, ossari, loculari, edicole funerarie con caratteristiche costruttive semplici), Case parrocchiali, Oratori - Stabilimenti balneari - Aree ed attrezzature per lo sport all'aperto, Campo sportivo e servizi annessi, di tipo semplicePadiglioni provvisori per esposizioni - Costruzioni relative ad opere cimiteriali di tipo normale (colombari, ossari, loculari, edicole funerarie con caratteristiche costruttive semplici), Case parrocchiali, Oratori - Stabilimenti balneari - Aree ed attrezzature per lo sport all'aperto, Campo sportivo e servizi annessi, di tipo semplicePadiglioni provvisori per esposizioni - Costruzioni relative ad opere cimiteriali di tipo normale (colombari, ossari, loculari, edicole funerarie con caratteristiche costruttive semplici), Case parrocchiali, Oratori - Stabilimenti balneari - Aree ed attrezzature per lo sport all'aperto, Campo sportivo e servizi annessi, di tipo semplice</t>
  </si>
  <si>
    <t>E.12</t>
  </si>
  <si>
    <t>Aree ed attrezzature per lo sport all'aperto, Campo sportivo e servizi annessi, di tipo complesso- Palestre e piscine coperteAree ed attrezzature per lo sport all'aperto, Campo sportivo e servizi annessi, di tipo complesso- Palestre e piscine coperteAree ed attrezzature per lo sport all'aperto, Campo sportivo e servizi annessi, di tipo complesso- Palestre e piscine coperteAree ed attrezzature per lo sport all'aperto, Campo sportivo e servizi annessi, di tipo complesso- Palestre e piscine coperteAree ed attrezzature per lo sport all'aperto, Campo sportivo e servizi annessi, di tipo complesso- Palestre e piscine coperte</t>
  </si>
  <si>
    <t>E.13</t>
  </si>
  <si>
    <t>Biblioteca, Cinema, Teatro, Pinacoteca, Centro Culturale, Sede congressuale, Auditorium, Museo, Galleria d'arte, Discoteca, Studio radiofonico o televisivo o di produzione cinematografica - Opere cimiteriali di tipo monumentale, Monumenti commemorativi, Palasport, Stadio, ChieseBiblioteca, Cinema, Teatro, Pinacoteca, Centro Culturale, Sede congressuale, Auditorium, Museo, Galleria d'arte, Discoteca, Studio radiofonico o televisivo o di produzione cinematografica - Opere cimiteriali di tipo monumentale, Monumenti commemorativi, Palasport, Stadio, ChieseBiblioteca, Cinema, Teatro, Pinacoteca, Centro Culturale, Sede congressuale, Auditorium, Museo, Galleria d'arte, Discoteca, Studio radiofonico o televisivo o di produzione cinematografica - Opere cimiteriali di tipo monumentale, Monumenti commemorativi, Palasport, Stadio, ChieseBiblioteca, Cinema, Teatro, Pinacoteca, Centro Culturale, Sede congressuale, Auditorium, Museo, Galleria d'arte, Discoteca, Studio radiofonico o televisivo o di produzione cinematografica - Opere cimiteriali di tipo monumentale, Monumenti commemorativi, Palasport, Stadio, ChieseBiblioteca, Cinema, Teatro, Pinacoteca, Centro Culturale, Sede congressuale, Auditorium, Museo, Galleria d'arte, Discoteca, Studio radiofonico o televisivo o di produzione cinematografica - Opere cimiteriali di tipo monumentale, Monumenti commemorativi, Palasport, Stadio, Chiese</t>
  </si>
  <si>
    <t>Sedi amministrative, giudiziarie, delle forze dell'ordine</t>
  </si>
  <si>
    <t>E.14</t>
  </si>
  <si>
    <t>Edifici provvisori di modesta importanza a servizio di casermeEdifici provvisori di modesta importanza a servizio di casermeEdifici provvisori di modesta importanza a servizio di casermeEdifici provvisori di modesta importanza a servizio di caserme</t>
  </si>
  <si>
    <t>E.15</t>
  </si>
  <si>
    <t>Caserme con corredi tecnici di importanza correnteCaserme con corredi tecnici di importanza correnteCaserme con corredi tecnici di importanza correnteCaserme con corredi tecnici di importanza corrente</t>
  </si>
  <si>
    <t>E.16</t>
  </si>
  <si>
    <t>Sedi ed Uffici di Società ed Enti, Sedi ed Uffici comunali, Sedi ed Uffici provinciali, Sedi ed Uffici regionali, Sedi ed Uffici ministeriali, Pretura, Tribunale, Palazzo di giustizia, Penitenziari, Caserme con corredi tecnici di importanza maggiore, QuesturaSedi ed Uffici di Società ed Enti, Sedi ed Uffici comunali, Sedi ed Uffici provinciali, Sedi ed Uffici regionali, Sedi ed Uffici ministeriali, Pretura, Tribunale, Palazzo di giustizia, Penitenziari, Caserme con corredi tecnici di importanza maggiore, QuesturaSedi ed Uffici di Società ed Enti, Sedi ed Uffici comunali, Sedi ed Uffici provinciali, Sedi ed Uffici regionali, Sedi ed Uffici ministeriali, Pretura, Tribunale, Palazzo di giustizia, Penitenziari, Caserme con corredi tecnici di importanza maggiore, QuesturaSedi ed Uffici di Società ed Enti, Sedi ed Uffici comunali, Sedi ed Uffici provinciali, Sedi ed Uffici regionali, Sedi ed Uffici ministeriali, Pretura, Tribunale, Palazzo di giustizia, Penitenziari, Caserme con corredi tecnici di importanza maggiore, Questura</t>
  </si>
  <si>
    <t>Arredi, Forniture, Aree esterne pertinenziali allestite</t>
  </si>
  <si>
    <t>E.17</t>
  </si>
  <si>
    <t>Verde  ed opere di arredo urbano improntate a grande semplicità, pertinenziali agli edifici ed alla viabilità, Campeggi e similiVerde  ed opere di arredo urbano improntate a grande semplicità, pertinenziali agli edifici ed alla viabilità, Campeggi e similiVerde  ed opere di arredo urbano improntate a grande semplicità, pertinenziali agli edifici ed alla viabilità, Campeggi e similiVerde  ed opere di arredo urbano improntate a grande semplicità, pertinenziali agli edifici ed alla viabilità, Campeggi e simili</t>
  </si>
  <si>
    <t>E.18</t>
  </si>
  <si>
    <t>Arredamenti con elementi acquistati dal mercato, Giardini, Parchi gioco, Piazze e spazi pubblici all’apertoArredamenti con elementi acquistati dal mercato, Giardini, Parchi gioco, Piazze e spazi pubblici all’apertoArredamenti con elementi acquistati dal mercato, Giardini, Parchi gioco, Piazze e spazi pubblici all’apertoArredamenti con elementi acquistati dal mercato, Giardini, Parchi gioco, Piazze e spazi pubblici all’aperto</t>
  </si>
  <si>
    <t>E.19</t>
  </si>
  <si>
    <t>Arredamenti con elementi singolari, Parchi urbani, Parchi ludici attrezzati, Giardini e piazze storiche, Opere di riqualificazione paesaggistica e ambientale di aree urbane.Arredamenti con elementi singolari, Parchi urbani, Parchi ludici attrezzati, Giardini e piazze storiche, Opere di riqualificazione paesaggistica e ambientale di aree urbane.Arredamenti con elementi singolari, Parchi urbani, Parchi ludici attrezzati, Giardini e piazze storiche, Opere di riqualificazione paesaggistica e ambientale di aree urbane.Arredamenti con elementi singolari, Parchi urbani, Parchi ludici attrezzati, Giardini e piazze storiche, Opere di riqualificazione paesaggistica e ambientale di aree urbane.</t>
  </si>
  <si>
    <t>Edifici e manufatti esistenti</t>
  </si>
  <si>
    <t>E.20</t>
  </si>
  <si>
    <t>Interventi di manutenzione straordinaria, ristrutturazione, riqualificazione, su edifici e manufatti esistentiInterventi di manutenzione straordinaria, ristrutturazione, riqualificazione, su edifici e manufatti esistentiInterventi di manutenzione straordinaria, ristrutturazione, riqualificazione, su edifici e manufatti esistentiInterventi di manutenzione straordinaria, ristrutturazione, riqualificazione, su edifici e manufatti esistenti</t>
  </si>
  <si>
    <t>E.21</t>
  </si>
  <si>
    <t>Interventi di manutenzione straordinaria, restauro, ristrutturazione, riqualificazione, su edifici e manufatti di interesse storico artistico non soggetti</t>
  </si>
  <si>
    <t>E.22</t>
  </si>
  <si>
    <t>I/e</t>
  </si>
  <si>
    <t>Interventi di manutenzione, restauro, risanamento conservativo, riqualificazione, su edifici e manufatti di interesse storico artistico soggettiInterventi di manutenzione, restauro, risanamento conservativo, riqualificazione, su edifici e manufatti di interesse storico artistico soggettiInterventi di manutenzione, restauro, risanamento conservativo, riqualificazione, su edifici e manufatti di interesse storico artistico soggettiInterventi di manutenzione, restauro, risanamento conservativo, riqualificazione, su edifici e manufatti di interesse storico artistico soggetti</t>
  </si>
  <si>
    <t>STRUTTURE</t>
  </si>
  <si>
    <t>Strutture, Opere infrastrutturali puntuali, non soggette ad azioni sismiche, ai sensi delle Norme Tecniche per le Costruzioni</t>
  </si>
  <si>
    <t>S.01</t>
  </si>
  <si>
    <t>I/f</t>
  </si>
  <si>
    <t>Strutture o parti di strutture in cemento armato, non soggette ad azioni sismiche - riparazione o intervento locale - Verifiche strutturali  relative - Ponteggi, centinature e strutture provvisionali di durata inferiore a due anniStrutture o parti di strutture in cemento armato, non soggette ad azioni sismiche - riparazione o intervento locale - Verifiche strutturali  relative - Ponteggi, centinature e strutture provvisionali di durata inferiore a due anniStrutture o parti di strutture in cemento armato, non soggette ad azioni sismiche - riparazione o intervento locale - Verifiche strutturali  relative - Ponteggi, centinature e strutture provvisionali di durata inferiore a due anniStrutture o parti di strutture in cemento armato, non soggette ad azioni sismiche - riparazione o intervento locale - Verifiche strutturali  relative - Ponteggi, centinature e strutture provvisionali di durata inferiore a due anni</t>
  </si>
  <si>
    <t>S.02</t>
  </si>
  <si>
    <t>IX/a</t>
  </si>
  <si>
    <t>III</t>
  </si>
  <si>
    <t>Strutture o parti di strutture in muratura, legno, metallo, non soggette ad azioni sismiche - riparazione o intervento locale - Verifiche strutturali relative.</t>
  </si>
  <si>
    <t>Strutture, Opere infrastrutturali puntuali</t>
  </si>
  <si>
    <t>S.03</t>
  </si>
  <si>
    <t>I/g</t>
  </si>
  <si>
    <t>Strutture o parti di strutture in cemento armato - Verifiche strutturali relative - Ponteggi, centinature e strutture provvisionali di durata superiore a due anni.Strutture o parti di strutture in cemento armato - Verifiche strutturali relative - Ponteggi, centinature e strutture provvisionali di durata superiore a due anni.Strutture o parti di strutture in cemento armato - Verifiche strutturali relative - Ponteggi, centinature e strutture provvisionali di durata superiore a due anni.Strutture o parti di strutture in cemento armato - Verifiche strutturali relative - Ponteggi, centinature e strutture provvisionali di durata superiore a due anni.</t>
  </si>
  <si>
    <t>S.04</t>
  </si>
  <si>
    <t>IX/b</t>
  </si>
  <si>
    <t>Strutture o parti di strutture in  muratura, legno, metallo - Verifiche strutturali relative - Consolidamento delle opere di fondazione di manufatti dissestati - Ponti,  Paratie e tiranti, Consolidamento di pendii e di fronti rocciosi ed opere connesse, di tipo corrente -  Verifiche strutturali relative.Strutture o parti di strutture in  muratura, legno, metallo - Verifiche strutturali relative - Consolidamento delle opere di fondazione di manufatti dissestati - Ponti,  Paratie e tiranti, Consolidamento di pendii e di fronti rocciosi ed opere connesse, di tipo corrente -  Verifiche strutturali relative.Strutture o parti di strutture in  muratura, legno, metallo - Verifiche strutturali relative - Consolidamento delle opere di fondazione di manufatti dissestati - Ponti,  Paratie e tiranti, Consolidamento di pendii e di fronti rocciosi ed opere connesse, di tipo corrente -  Verifiche strutturali relative.Strutture o parti di strutture in  muratura, legno, metallo - Verifiche strutturali relative - Consolidamento delle opere di fondazione di manufatti dissestati - Ponti,  Paratie e tiranti, Consolidamento di pendii e di fronti rocciosi ed opere connesse, di tipo corrente -  Verifiche strutturali relative.</t>
  </si>
  <si>
    <t>Strutture speciali</t>
  </si>
  <si>
    <t>S.05</t>
  </si>
  <si>
    <t>IX/b IX/c</t>
  </si>
  <si>
    <t>Dighe, Conche, Elevatori, Opere di ritenuta  e di difesa, rilevati, colmate. Gallerie, Opere sotterranee e subacquee, Fondazioni speciali.Dighe, Conche, Elevatori, Opere di ritenuta  e di difesa, rilevati, colmate. Gallerie, Opere sotterranee e subacquee, Fondazioni speciali.Dighe, Conche, Elevatori, Opere di ritenuta  e di difesa, rilevati, colmate. Gallerie, Opere sotterranee e subacquee, Fondazioni speciali.Dighe, Conche, Elevatori, Opere di ritenuta  e di difesa, rilevati, colmate. Gallerie, Opere sotterranee e subacquee, Fondazioni speciali.</t>
  </si>
  <si>
    <t>S.06</t>
  </si>
  <si>
    <t>I/g IX/c</t>
  </si>
  <si>
    <t>Opere strutturali di notevole importanza costruttiva e richiedenti calcolazioni particolari - Verifiche strutturali relative - Strutture con metodologie normative che richiedono modellazione particolare: edifici alti con necessità di valutazioni di secondo ordine.</t>
  </si>
  <si>
    <t>IMPIANTI (1)</t>
  </si>
  <si>
    <t>Impianti meccanici a fluido a servizio delle costruzioni</t>
  </si>
  <si>
    <t>IA.01</t>
  </si>
  <si>
    <t>III/a</t>
  </si>
  <si>
    <r>
      <t>I/b</t>
    </r>
    <r>
      <rPr>
        <vertAlign val="superscript"/>
        <sz val="8"/>
        <rFont val="Arial"/>
        <family val="2"/>
      </rPr>
      <t>1</t>
    </r>
    <r>
      <rPr>
        <sz val="8"/>
        <rFont val="Arial"/>
        <family val="2"/>
      </rPr>
      <t>I/b</t>
    </r>
    <r>
      <rPr>
        <vertAlign val="superscript"/>
        <sz val="8"/>
        <rFont val="Arial"/>
        <family val="2"/>
      </rPr>
      <t>1</t>
    </r>
    <r>
      <rPr>
        <sz val="8"/>
        <rFont val="Arial"/>
        <family val="2"/>
      </rPr>
      <t>I/b</t>
    </r>
    <r>
      <rPr>
        <vertAlign val="superscript"/>
        <sz val="8"/>
        <rFont val="Arial"/>
        <family val="2"/>
      </rPr>
      <t>1</t>
    </r>
    <r>
      <rPr>
        <sz val="8"/>
        <rFont val="Arial"/>
        <family val="2"/>
      </rPr>
      <t>I/b</t>
    </r>
    <r>
      <rPr>
        <vertAlign val="superscript"/>
        <sz val="8"/>
        <rFont val="Arial"/>
        <family val="2"/>
      </rPr>
      <t>1</t>
    </r>
  </si>
  <si>
    <t>Impianti  per l'approvvigionamento, la preparazione e la distribuzione di acqua nell'interno di edifici o per scopi industriali - Impianti sanitari - Impianti di fognatura domestica od industriale ed opere relative al trattamento delle acque di rifiuto - Reti di distribuzione di combustibili liquidi o gassosi - Impianti per la distribuzione dell’aria compressa del vuoto e di gas medicali - Impianti e reti antincendioImpianti  per l'approvvigionamento, la preparazione e la distribuzione di acqua nell'interno di edifici o per scopi industriali - Impianti sanitari - Impianti di fognatura domestica od industriale ed opere relative al trattamento delle acque di rifiuto - Reti di distribuzione di combustibili liquidi o gassosi - Impianti per la distribuzione dell’aria compressa del vuoto e di gas medicali - Impianti e reti antincendioImpianti  per l'approvvigionamento, la preparazione e la distribuzione di acqua nell'interno di edifici o per scopi industriali - Impianti sanitari - Impianti di fognatura domestica od industriale ed opere relative al trattamento delle acque di rifiuto - Reti di distribuzione di combustibili liquidi o gassosi - Impianti per la distribuzione dell’aria compressa del vuoto e di gas medicali - Impianti e reti antincendioImpianti  per l'approvvigionamento, la preparazione e la distribuzione di acqua nell'interno di edifici o per scopi industriali - Impianti sanitari - Impianti di fognatura domestica od industriale ed opere relative al trattamento delle acque di rifiuto - Reti di distribuzione di combustibili liquidi o gassosi - Impianti per la distribuzione dell’aria compressa del vuoto e di gas medicali - Impianti e reti antincendio</t>
  </si>
  <si>
    <t>IA.02</t>
  </si>
  <si>
    <t>III/b</t>
  </si>
  <si>
    <t>Impianti di riscaldamento - Impianto di raffrescamento, climatizzazione, trattamento dell’aria - Impianti meccanici di distribuzione fluidi - Impianto solare termicoImpianti di riscaldamento - Impianto di raffrescamento, climatizzazione, trattamento dell’aria - Impianti meccanici di distribuzione fluidi - Impianto solare termicoImpianti di riscaldamento - Impianto di raffrescamento, climatizzazione, trattamento dell’aria - Impianti meccanici di distribuzione fluidi - Impianto solare termico</t>
  </si>
  <si>
    <t>Impianti elettrici e speciali a servizio delle costruzioni - Singole apparecchiature per laboratori e impianti pilota</t>
  </si>
  <si>
    <t>IA.03</t>
  </si>
  <si>
    <t>III/c</t>
  </si>
  <si>
    <r>
      <t>I/b</t>
    </r>
    <r>
      <rPr>
        <vertAlign val="superscript"/>
        <sz val="8"/>
        <rFont val="Arial"/>
        <family val="2"/>
      </rPr>
      <t>1</t>
    </r>
    <r>
      <rPr>
        <sz val="8"/>
        <rFont val="Arial"/>
        <family val="2"/>
      </rPr>
      <t>I/b</t>
    </r>
    <r>
      <rPr>
        <vertAlign val="superscript"/>
        <sz val="8"/>
        <rFont val="Arial"/>
        <family val="2"/>
      </rPr>
      <t>1</t>
    </r>
    <r>
      <rPr>
        <sz val="8"/>
        <rFont val="Arial"/>
        <family val="2"/>
      </rPr>
      <t>I/b</t>
    </r>
    <r>
      <rPr>
        <vertAlign val="superscript"/>
        <sz val="8"/>
        <rFont val="Arial"/>
        <family val="2"/>
      </rPr>
      <t>1</t>
    </r>
  </si>
  <si>
    <t>Impianti elettrici in genere, impianti di illuminazione, telefonici, di rivelazione incendi, fotovoltaici, a corredo di edifici e costruzioni di importanza corrente - singole apparecchiature per laboratori e impianti pilota di tipo sempliceImpianti elettrici in genere, impianti di illuminazione, telefonici, di rivelazione incendi, fotovoltaici, a corredo di edifici e costruzioni di importanza corrente - singole apparecchiature per laboratori e impianti pilota di tipo sempliceImpianti elettrici in genere, impianti di illuminazione, telefonici, di rivelazione incendi, fotovoltaici, a corredo di edifici e costruzioni di importanza corrente - singole apparecchiature per laboratori e impianti pilota di tipo semplice</t>
  </si>
  <si>
    <t>IA.04</t>
  </si>
  <si>
    <t>Impianti elettrici in genere, impianti di illuminazione, telefonici, di sicurezza , di rivelazione incendi , fotovoltaici, a corredo di edifici e costruzioni complessi - cablaggi strutturati - impianti in fibra ottica - singole apparecchiature per laboratori e impianti pilota di tipo complessoImpianti elettrici in genere, impianti di illuminazione, telefonici, di sicurezza , di rivelazione incendi , fotovoltaici, a corredo di edifici e costruzioni complessi - cablaggi strutturati - impianti in fibra ottica - singole apparecchiature per laboratori e impianti pilota di tipo complessoImpianti elettrici in genere, impianti di illuminazione, telefonici, di sicurezza , di rivelazione incendi , fotovoltaici, a corredo di edifici e costruzioni complessi - cablaggi strutturati - impianti in fibra ottica - singole apparecchiature per laboratori e impianti pilota di tipo complesso</t>
  </si>
  <si>
    <t>Impianti industriali - Impianti pilota e impianti di depurazione con ridotte problematiche tecniche - Discariche inerti</t>
  </si>
  <si>
    <t>IB.04</t>
  </si>
  <si>
    <t>II/a</t>
  </si>
  <si>
    <t>Depositi e discariche senza trattamento dei rifiuti.Depositi e discariche senza trattamento dei rifiuti.Depositi e discariche senza trattamento dei rifiuti.</t>
  </si>
  <si>
    <t>IB.05</t>
  </si>
  <si>
    <t>II/b</t>
  </si>
  <si>
    <t>Impianti per le industrie molitorie, cartarie, alimentari, delle fibre tessili naturali, del legno, del cuoio e simili.Impianti per le industrie molitorie, cartarie, alimentari, delle fibre tessili naturali, del legno, del cuoio e simili.Impianti per le industrie molitorie, cartarie, alimentari, delle fibre tessili naturali, del legno, del cuoio e simili.</t>
  </si>
  <si>
    <t>Impianti industriali – Impianti pilota e impianti di depurazione complessi -Discariche con trattamenti e termovalorizzatori</t>
  </si>
  <si>
    <t>IB.06</t>
  </si>
  <si>
    <t>I/bI/bI/b</t>
  </si>
  <si>
    <t>Impianti della industria chimica inorganica - Impianti della preparazione e distillazione dei combustibili - Impianti siderurgici - Officine meccaniche e laboratori - Cantieri navali - Fabbriche di cemento, calce, laterizi, vetrerie e ceramiche - Impianti per le industrie della fermentazione, chimico-alimentari e tintorie - Impianti termovalorizzatori e impianti di trattamento dei rifiuti - Impianti della industria chimica organica - Impianti della piccola industria chimica speciale - Impianti di metallurgia (esclusi quelli relativi al ferro) - Impianti per la preparazione ed il trattamento dei minerali per la sistemazione e coltivazione delle cave e miniere.Impianti della industria chimica inorganica - Impianti della preparazione e distillazione dei combustibili - Impianti siderurgici - Officine meccaniche e laboratori - Cantieri navali - Fabbriche di cemento, calce, laterizi, vetrerie e ceramiche - Impianti per le industrie della fermentazione, chimico-alimentari e tintorie - Impianti termovalorizzatori e impianti di trattamento dei rifiuti - Impianti della industria chimica organica - Impianti della piccola industria chimica speciale - Impianti di metallurgia (esclusi quelli relativi al ferro) - Impianti per la preparazione ed il trattamento dei minerali per la sistemazione e coltivazione delle cave e miniere.Impianti della industria chimica inorganica - Impianti della preparazione e distillazione dei combustibili - Impianti siderurgici - Officine meccaniche e laboratori - Cantieri navali - Fabbriche di cemento, calce, laterizi, vetrerie e ceramiche - Impianti per le industrie della fermentazione, chimico-alimentari e tintorie - Impianti termovalorizzatori e impianti di trattamento dei rifiuti - Impianti della industria chimica organica - Impianti della piccola industria chimica speciale - Impianti di metallurgia (esclusi quelli relativi al ferro) - Impianti per la preparazione ed il trattamento dei minerali per la sistemazione e coltivazione delle cave e miniere.</t>
  </si>
  <si>
    <t>IB.07</t>
  </si>
  <si>
    <t>II/c</t>
  </si>
  <si>
    <t>Gli impianti precedentemente esposti quando siano di complessità particolarmente rilevante o comportanti rischi e problematiche ambientali molto rilevantiGli impianti precedentemente esposti quando siano di complessità particolarmente rilevante o comportanti rischi e problematiche ambientali molto rilevantiGli impianti precedentemente esposti quando siano di complessità particolarmente rilevante o comportanti rischi e problematiche ambientali molto rilevanti</t>
  </si>
  <si>
    <t>Opere elettriche per reti di trasmissione e distribuzione energia e segnali – Laboratori con ridotte problematiche tecniche</t>
  </si>
  <si>
    <t>IB.08</t>
  </si>
  <si>
    <t>IV/c</t>
  </si>
  <si>
    <t>Impianti di linee e reti per trasmissioni e distribuzione di energia elettrica, telegrafia, telefonia.Impianti di linee e reti per trasmissioni e distribuzione di energia elettrica, telegrafia, telefonia.Impianti di linee e reti per trasmissioni e distribuzione di energia elettrica, telegrafia, telefonia.</t>
  </si>
  <si>
    <t>IB.09</t>
  </si>
  <si>
    <t>IV/b</t>
  </si>
  <si>
    <t>Centrali idroelettriche ordinarie - Stazioni di trasformazioni e di conversione impianti di trazione elettricaCentrali idroelettriche ordinarie - Stazioni di trasformazioni e di conversione impianti di trazione elettricaCentrali idroelettriche ordinarie - Stazioni di trasformazioni e di conversione impianti di trazione elettrica</t>
  </si>
  <si>
    <t>IB.10</t>
  </si>
  <si>
    <t>IV/a</t>
  </si>
  <si>
    <t>Impianti termoelettrici-Impianti dell'elettrochimica - Impianti della elettrometallurgia - Laboratori con ridotte problematiche tecnicheImpianti termoelettrici-Impianti dell'elettrochimica - Impianti della elettrometallurgia - Laboratori con ridotte problematiche tecnicheImpianti termoelettrici-Impianti dell'elettrochimica - Impianti della elettrometallurgia - Laboratori con ridotte problematiche tecniche</t>
  </si>
  <si>
    <t>Impianti per la produzione di energia– Laboratori complessi</t>
  </si>
  <si>
    <t>IB.11</t>
  </si>
  <si>
    <t>Campi fotovoltaici - Parchi eoliciCampi fotovoltaici - Parchi eoliciCampi fotovoltaici - Parchi eolici</t>
  </si>
  <si>
    <t>IB.12</t>
  </si>
  <si>
    <t>Micro Centrali idroelettriche-Impianti termoelettrici-Impianti della elettrometallurgia di tipo complessoMicro Centrali idroelettriche-Impianti termoelettrici-Impianti della elettrometallurgia di tipo complessoMicro Centrali idroelettriche-Impianti termoelettrici-Impianti della elettrometallurgia di tipo complesso</t>
  </si>
  <si>
    <t>(1) Per quanto riguarda gli impianti a servizio dei manufatti edilizi e/o industriali, il loro importo va sommato a quello delle opere edili</t>
  </si>
  <si>
    <t>INFRASTRUTTURE 
PER LA MOBILITA’INFRASTRUTTURE 
PER LA MOBILITA’INFRASTRUTTURE 
PER LA MOBILITA’</t>
  </si>
  <si>
    <t>Manutenzione</t>
  </si>
  <si>
    <t>V.01</t>
  </si>
  <si>
    <t>VI/a</t>
  </si>
  <si>
    <t>Interventi di manutenzione su viabilità ordinariaInterventi di manutenzione su viabilità ordinariaInterventi di manutenzione su viabilità ordinaria</t>
  </si>
  <si>
    <t>Viabilità ordinaria</t>
  </si>
  <si>
    <t>V.02</t>
  </si>
  <si>
    <t>Strade, linee tramviarie, ferrovie, strade ferrate, di tipo ordinario, escluse le opere d'arte da compensarsi a parte - Piste ciclabiliStrade, linee tramviarie, ferrovie, strade ferrate, di tipo ordinario, escluse le opere d'arte da compensarsi a parte - Piste ciclabiliStrade, linee tramviarie, ferrovie, strade ferrate, di tipo ordinario, escluse le opere d'arte da compensarsi a parte - Piste ciclabili</t>
  </si>
  <si>
    <t>Viabilità speciale</t>
  </si>
  <si>
    <t>V.03</t>
  </si>
  <si>
    <t>VI/b</t>
  </si>
  <si>
    <t>Strade, linee tramviarie, ferrovie, strade ferrate, con particolari difficoltà di studio, escluse le opere d'arte e le stazioni, da compensarsi a parte. - Impianti teleferici e funicolari - Piste aeroportuali e simili.Strade, linee tramviarie, ferrovie, strade ferrate, con particolari difficoltà di studio, escluse le opere d'arte e le stazioni, da compensarsi a parte. - Impianti teleferici e funicolari - Piste aeroportuali e simili.Strade, linee tramviarie, ferrovie, strade ferrate, con particolari difficoltà di studio, escluse le opere d'arte e le stazioni, da compensarsi a parte. - Impianti teleferici e funicolari - Piste aeroportuali e simili.</t>
  </si>
  <si>
    <t>IDRAULICA</t>
  </si>
  <si>
    <t>Navigazione</t>
  </si>
  <si>
    <t>D.01</t>
  </si>
  <si>
    <t>VII/c</t>
  </si>
  <si>
    <t>Opere di navigazione interna e portualiOpere di navigazione interna e portuali</t>
  </si>
  <si>
    <t>Opere di bonifica e derivazioni</t>
  </si>
  <si>
    <t>D.02</t>
  </si>
  <si>
    <t>VII/a</t>
  </si>
  <si>
    <t>Bonifiche ed irrigazioni a deflusso naturale, sistemazione di corsi d'acqua e di bacini montaniBonifiche ed irrigazioni a deflusso naturale, sistemazione di corsi d'acqua e di bacini montani</t>
  </si>
  <si>
    <t>D.03</t>
  </si>
  <si>
    <t>VII/b</t>
  </si>
  <si>
    <t>Bonifiche ed irrigazioni con sollevamento meccanico di acqua (esclusi i macchinari) - Derivazioni d'acqua per forza motrice e produzione di energia elettrica.Bonifiche ed irrigazioni con sollevamento meccanico di acqua (esclusi i macchinari) - Derivazioni d'acqua per forza motrice e produzione di energia elettrica.</t>
  </si>
  <si>
    <t>Acquedotti e fognature</t>
  </si>
  <si>
    <t>D.04</t>
  </si>
  <si>
    <t>VIII</t>
  </si>
  <si>
    <t>Impianti per provvista, condotta, distribuzione d'acqua, improntate a grande semplicità - Fognature urbane improntate a grande semplicità - Condotte subacquee in genere, metanodotti e  gasdotti, di tipo ordinarioImpianti per provvista, condotta, distribuzione d'acqua, improntate a grande semplicità - Fognature urbane improntate a grande semplicità - Condotte subacquee in genere, metanodotti e  gasdotti, di tipo ordinario</t>
  </si>
  <si>
    <t>D.05</t>
  </si>
  <si>
    <t>Impianti per provvista, condotta, distribuzione d'acqua - Fognature urbane - Condotte subacquee in genere, metanodotti e  gasdotti, con problemi tecnici di tipo speciale.Impianti per provvista, condotta, distribuzione d'acqua - Fognature urbane - Condotte subacquee in genere, metanodotti e  gasdotti, con problemi tecnici di tipo speciale.</t>
  </si>
  <si>
    <t>TECNOLOGIE DELLA INFORMAZIONE E DELLA COMUNICAZI ONE</t>
  </si>
  <si>
    <t>Sistemi informativi</t>
  </si>
  <si>
    <t>T.01</t>
  </si>
  <si>
    <t>Sistemi informativi, gestione elettronica del flusso documentale, dematerializzazione e gestione archivi, ingegnerizzazione dei processi, sistemi di gestione delle attività produttive, Data center, server farm.Sistemi informativi, gestione elettronica del flusso documentale, dematerializzazione e gestione archivi, ingegnerizzazione dei processi, sistemi di gestione delle attività produttive, Data center, server farm.</t>
  </si>
  <si>
    <t>Sistemi e reti di telecomunicazione</t>
  </si>
  <si>
    <t>T.02</t>
  </si>
  <si>
    <t>Reti locali e geografiche, cablaggi strutturati, impianti in fibra ottica, Impianti di videosorveglianza, controllo accessi, identificazione targhe di veicoli ecc Sistemi wireless, reti wifi, ponti radio.Reti locali e geografiche, cablaggi strutturati, impianti in fibra ottica, Impianti di videosorveglianza, controllo accessi, identificazione targhe di veicoli ecc Sistemi wireless, reti wifi, ponti radio.</t>
  </si>
  <si>
    <t>Sistemi elettronici ed automazione</t>
  </si>
  <si>
    <t>T.03</t>
  </si>
  <si>
    <t>Elettronica Industriale Sistemi a controllo numerico, Sistemi di automazione, Robotica.Elettronica Industriale Sistemi a controllo numerico, Sistemi di automazione, Robotica.</t>
  </si>
  <si>
    <t>PAESAGGIO, AMBIENTE, NATURALIZZAZIONE, AGROALIMENTARE, ZOOTECNICA, RURALITA’, FORESTE</t>
  </si>
  <si>
    <t>Interventi di sistemazione naturalistica o paesaggistica</t>
  </si>
  <si>
    <t>P.01</t>
  </si>
  <si>
    <t>Parte IV sez. I</t>
  </si>
  <si>
    <t>Opere relative alla sistemazione di ecosistemi naturali o naturalizzati, alle aree naturali protette ed alle aree a rilevanza faunistica. Opere relative al restauro paesaggistico di territori compromessi ed agli interventi su elementi strutturali  del paesaggio. Opere di configurazione di assetto paesaggistico.Opere relative alla sistemazione di ecosistemi naturali o naturalizzati, alle aree naturali protette ed alle aree a rilevanza faunistica. Opere relative al restauro paesaggistico di territori compromessi ed agli interventi su elementi strutturali  del paesaggio. Opere di configurazione di assetto paesaggistico.</t>
  </si>
  <si>
    <t>Interventi del verde e opere per attività ricreativa o sportiva</t>
  </si>
  <si>
    <t>P.02</t>
  </si>
  <si>
    <t>Parte IV sez I</t>
  </si>
  <si>
    <t>Opere a verde sia su piccola scala o grande scala dove la rilevanza dell’opera è prevalente rispetto alle opere di tipo costruttivo.Opere a verde sia su piccola scala o grande scala dove la rilevanza dell’opera è prevalente rispetto alle opere di tipo costruttivo.</t>
  </si>
  <si>
    <t>Interventi recupero, riqualificazione ambientale</t>
  </si>
  <si>
    <t>P.03</t>
  </si>
  <si>
    <t>Parte IV sezione I</t>
  </si>
  <si>
    <t>Opere di riqualificazione e risanamento di ambiti naturali, rurali e forestali o urbani finalizzati al ripristino delle condizioni originarie, al riassetto delle componenti  biotiche ed abiotiche.Opere di riqualificazione e risanamento di ambiti naturali, rurali e forestali o urbani finalizzati al ripristino delle condizioni originarie, al riassetto delle componenti  biotiche ed abiotiche.</t>
  </si>
  <si>
    <t>Interventi di sfruttamento di cave e torbiere</t>
  </si>
  <si>
    <t>P.04</t>
  </si>
  <si>
    <t>Parte I sez III</t>
  </si>
  <si>
    <t>Opere di utilizzazione di bacini estrattivi a parete o a fossaOpere di utilizzazione di bacini estrattivi a parete o a fossa</t>
  </si>
  <si>
    <t>Interventi di miglioramento e qualificazione della filiera forestale</t>
  </si>
  <si>
    <t>P.05</t>
  </si>
  <si>
    <t>Cat II sez IV
Cat III sez II –III –
Parte III sez. IICat II sez IV
Cat III sez II –III –
Parte III sez. II</t>
  </si>
  <si>
    <t>Opere di assetto ed utilizzazione forestale nonché dell’impiego ai fini industriali, energetici ed ambientali. Piste forestali, strade forestali– percorsi naturalistici, aree di sosta e di stazionamento dei mezzi forestali. Meccanizzazione forestaleOpere di assetto ed utilizzazione forestale nonché dell’impiego ai fini industriali, energetici ed ambientali. Piste forestali, strade forestali– percorsi naturalistici, aree di sosta e di stazionamento dei mezzi forestali. Meccanizzazione forestale</t>
  </si>
  <si>
    <t>Interventi di miglioramento fondiario agrario e rurale; interventi di pianificazione alimentare</t>
  </si>
  <si>
    <t>P.06</t>
  </si>
  <si>
    <t>Cat II sez II –III –
Parte IV sez. VICat II sez II –III –
Parte IV sez. VI</t>
  </si>
  <si>
    <t>Opere di intervento per la realizzazione di infrastrutture e di miglioramento dell’assetto rurale.Opere di intervento per la realizzazione di infrastrutture e di miglioramento dell’assetto rurale.</t>
  </si>
  <si>
    <t>TERRITORIO E URBANISTICA</t>
  </si>
  <si>
    <t>Interventi per la valorizzazione delle filiere produttive agroalimentari e zootecniche; interventi di controllo – vigilanza alimentare</t>
  </si>
  <si>
    <t>U.01</t>
  </si>
  <si>
    <t>Parte III – sez. I -</t>
  </si>
  <si>
    <t>Opere ed infrastrutture complesse, anche a carattere immateriale, volte a migliorare l’assetto del territorio rurale per favorire lo sviluppo dei processi agricoli e zootecnici. Opere e strutture per la valorizzazione delle filiere (produzione, trasformazione e commercializzazione delle produzioni agricole e agroalimentari)Opere ed infrastrutture complesse, anche a carattere immateriale, volte a migliorare l’assetto del territorio rurale per favorire lo sviluppo dei processi agricoli e zootecnici. Opere e strutture per la valorizzazione delle filiere (produzione, trasformazione e commercializzazione delle produzioni agricole e agroalimentari)</t>
  </si>
  <si>
    <t>Interventi per la valorizzazione della filiera naturalistica e faunistica</t>
  </si>
  <si>
    <t>U.02</t>
  </si>
  <si>
    <t>Interventi di valorizzazione degli ambiti naturali sia di tipo vegetazionale che faunisticoInterventi di valorizzazione degli ambiti naturali sia di tipo vegetazionale che faunistico</t>
  </si>
  <si>
    <t>Pianificazione</t>
  </si>
  <si>
    <t>U.03</t>
  </si>
  <si>
    <t>Strumenti di pianificazione generale ed attuativa e di pianificazione di settore</t>
  </si>
  <si>
    <t>TAVOLA Z-2 “PRESTAZIONI E PARAMETRI (Q) DI INCIDENZA”</t>
  </si>
  <si>
    <t>FASI PRESTAZIONALI</t>
  </si>
  <si>
    <t>DESCRIZIONE SINGOLE PRESTAZIONI</t>
  </si>
  <si>
    <t>CATEGORIECATEGORIECATEGORIECATEGORIECATEGORIECATEGORIECATEGORIECATEGORIE</t>
  </si>
  <si>
    <t>EDILIZIAEDILIZIAEDILIZIAEDILIZIAEDILIZIAEDILIZIAEDILIZIAEDILIZIA</t>
  </si>
  <si>
    <t>IMPIANTIIMPIANTIIMPIANTIIMPIANTIIMPIANTIIMPIANTIIMPIANTIIMPIANTI</t>
  </si>
  <si>
    <t>VIABILITÀ</t>
  </si>
  <si>
    <t>TECNOLOGIE DELLA INFORMAZIONE E DELLA COMUNICAZIONE</t>
  </si>
  <si>
    <t>TERRITORI O E URBANISTICA</t>
  </si>
  <si>
    <r>
      <t xml:space="preserve">a.0) PIANIFICAZIONE E PROGRAMMAZIONE (2)
</t>
    </r>
    <r>
      <rPr>
        <sz val="8"/>
        <rFont val="Arial"/>
        <family val="2"/>
      </rPr>
      <t xml:space="preserve">L. 17.08.42 n 1150
</t>
    </r>
    <r>
      <rPr>
        <b/>
        <sz val="8"/>
        <rFont val="Arial"/>
        <family val="2"/>
      </rPr>
      <t xml:space="preserve">a.0) PIANIFICAZIONE E PROGRAMMAZIONE (2)
</t>
    </r>
    <r>
      <rPr>
        <sz val="8"/>
        <rFont val="Arial"/>
        <family val="2"/>
      </rPr>
      <t xml:space="preserve">L. 17.08.42 n 1150
</t>
    </r>
    <r>
      <rPr>
        <b/>
        <sz val="8"/>
        <rFont val="Arial"/>
        <family val="2"/>
      </rPr>
      <t xml:space="preserve">a.0) PIANIFICAZIONE E PROGRAMMAZIONE (2)
</t>
    </r>
    <r>
      <rPr>
        <sz val="8"/>
        <rFont val="Arial"/>
        <family val="2"/>
      </rPr>
      <t xml:space="preserve">L. 17.08.42 n 1150
</t>
    </r>
    <r>
      <rPr>
        <b/>
        <sz val="8"/>
        <rFont val="Arial"/>
        <family val="2"/>
      </rPr>
      <t xml:space="preserve">a.0) PIANIFICAZIONE E PROGRAMMAZIONE (2)
</t>
    </r>
    <r>
      <rPr>
        <sz val="8"/>
        <rFont val="Arial"/>
        <family val="2"/>
      </rPr>
      <t xml:space="preserve">L. 17.08.42 n 1150
</t>
    </r>
    <r>
      <rPr>
        <b/>
        <sz val="8"/>
        <rFont val="Arial"/>
        <family val="2"/>
      </rPr>
      <t xml:space="preserve">a.0) PIANIFICAZIONE E PROGRAMMAZIONE (2)
</t>
    </r>
    <r>
      <rPr>
        <sz val="8"/>
        <rFont val="Arial"/>
        <family val="2"/>
      </rPr>
      <t xml:space="preserve">L. 17.08.42 n 1150
</t>
    </r>
    <r>
      <rPr>
        <b/>
        <sz val="8"/>
        <rFont val="Arial"/>
        <family val="2"/>
      </rPr>
      <t xml:space="preserve">a.0) PIANIFICAZIONE E PROGRAMMAZIONE (2)
</t>
    </r>
    <r>
      <rPr>
        <sz val="8"/>
        <rFont val="Arial"/>
        <family val="2"/>
      </rPr>
      <t xml:space="preserve">L. 17.08.42 n 1150
</t>
    </r>
    <r>
      <rPr>
        <b/>
        <sz val="8"/>
        <rFont val="Arial"/>
        <family val="2"/>
      </rPr>
      <t xml:space="preserve">a.0) PIANIFICAZIONE E PROGRAMMAZIONE (2)
</t>
    </r>
    <r>
      <rPr>
        <sz val="8"/>
        <rFont val="Arial"/>
        <family val="2"/>
      </rPr>
      <t xml:space="preserve">L. 17.08.42 n 1150
</t>
    </r>
    <r>
      <rPr>
        <b/>
        <sz val="8"/>
        <rFont val="Arial"/>
        <family val="2"/>
      </rPr>
      <t xml:space="preserve">a.0) PIANIFICAZIONE E PROGRAMMAZIONE (2)
</t>
    </r>
    <r>
      <rPr>
        <sz val="8"/>
        <rFont val="Arial"/>
        <family val="2"/>
      </rPr>
      <t xml:space="preserve">L. 17.08.42 n 1150
</t>
    </r>
  </si>
  <si>
    <t>Qa.0.01Qa.0.01Qa.0.01Qa.0.01Qa.0.01Qa.0.01Qa.0.01Qa.0.01</t>
  </si>
  <si>
    <t>Pianificazione urbanistica generale (sino a 15.000 abitanti)Pianificazione urbanistica generale (sino a 15.000 abitanti)Pianificazione urbanistica generale (sino a 15.000 abitanti)Pianificazione urbanistica generale (sino a 15.000 abitanti)Pianificazione urbanistica generale (sino a 15.000 abitanti)Pianificazione urbanistica generale (sino a 15.000 abitanti)Pianificazione urbanistica generale (sino a 15.000 abitanti)Pianificazione urbanistica generale (sino a 15.000 abitanti)</t>
  </si>
  <si>
    <t>Pianificazione urbanistica generale (da 15.000 abitanti a 50.000)Pianificazione urbanistica generale (da 15.000 abitanti a 50.000)Pianificazione urbanistica generale (da 15.000 abitanti a 50.000)Pianificazione urbanistica generale (da 15.000 abitanti a 50.000)Pianificazione urbanistica generale (da 15.000 abitanti a 50.000)Pianificazione urbanistica generale (da 15.000 abitanti a 50.000)Pianificazione urbanistica generale (da 15.000 abitanti a 50.000)Pianificazione urbanistica generale (da 15.000 abitanti a 50.000)</t>
  </si>
  <si>
    <t>Pianificazione urbanistica generale (sull’eccedenza dei 50.000 abitanti)Pianificazione urbanistica generale (sull’eccedenza dei 50.000 abitanti)Pianificazione urbanistica generale (sull’eccedenza dei 50.000 abitanti)Pianificazione urbanistica generale (sull’eccedenza dei 50.000 abitanti)Pianificazione urbanistica generale (sull’eccedenza dei 50.000 abitanti)Pianificazione urbanistica generale (sull’eccedenza dei 50.000 abitanti)Pianificazione urbanistica generale (sull’eccedenza dei 50.000 abitanti)Pianificazione urbanistica generale (sull’eccedenza dei 50.000 abitanti)</t>
  </si>
  <si>
    <t>Qa.0.02Qa.0.02Qa.0.02Qa.0.02Qa.0.02Qa.0.02Qa.0.02Qa.0.02</t>
  </si>
  <si>
    <t>Rilievi e controlli del terreno, analisi geoambientali di risorse e rischi, studi di geologia applicati ai piani urbanistici generali, ambientali e di difesa del suoloRilievi e controlli del terreno, analisi geoambientali di risorse e rischi, studi di geologia applicati ai piani urbanistici generali, ambientali e di difesa del suoloRilievi e controlli del terreno, analisi geoambientali di risorse e rischi, studi di geologia applicati ai piani urbanistici generali, ambientali e di difesa del suoloRilievi e controlli del terreno, analisi geoambientali di risorse e rischi, studi di geologia applicati ai piani urbanistici generali, ambientali e di difesa del suoloRilievi e controlli del terreno, analisi geoambientali di risorse e rischi, studi di geologia applicati ai piani urbanistici generali, ambientali e di difesa del suoloRilievi e controlli del terreno, analisi geoambientali di risorse e rischi, studi di geologia applicati ai piani urbanistici generali, ambientali e di difesa del suoloRilievi e controlli del terreno, analisi geoambientali di risorse e rischi, studi di geologia applicati ai piani urbanistici generali, ambientali e di difesa del suoloRilievi e controlli del terreno, analisi geoambientali di risorse e rischi, studi di geologia applicati ai piani urbanistici generali, ambientali e di difesa del suolo</t>
  </si>
  <si>
    <t>Fino aFino aFino aFino aFino aFino aFino aFino a</t>
  </si>
  <si>
    <t>Abitanti 15.000Abitanti 15.000Abitanti 15.000Abitanti 15.000Abitanti 15.000Abitanti 15.000Abitanti 15.000Abitanti 15.000</t>
  </si>
  <si>
    <t>Sull’eccedenza fino aSull’eccedenza fino aSull’eccedenza fino aSull’eccedenza fino aSull’eccedenza fino aSull’eccedenza fino aSull’eccedenza fino aSull’eccedenza fino a</t>
  </si>
  <si>
    <t>Abitanti 50.000Abitanti 50.000Abitanti 50.000Abitanti 50.000Abitanti 50.000Abitanti 50.000Abitanti 50.000Abitanti 50.000</t>
  </si>
  <si>
    <t>Sull’eccedenzaSull’eccedenzaSull’eccedenzaSull’eccedenzaSull’eccedenzaSull’eccedenzaSull’eccedenzaSull’eccedenza</t>
  </si>
  <si>
    <t>Qa.0.03Qa.0.03Qa.0.03Qa.0.03Qa.0.03Qa.0.03Qa.0.03Qa.0.03</t>
  </si>
  <si>
    <t>Pianificazione forestale, paesaggistica, naturalistica ed ambientalePianificazione forestale, paesaggistica, naturalistica ed ambientalePianificazione forestale, paesaggistica, naturalistica ed ambientalePianificazione forestale, paesaggistica, naturalistica ed ambientalePianificazione forestale, paesaggistica, naturalistica ed ambientalePianificazione forestale, paesaggistica, naturalistica ed ambientalePianificazione forestale, paesaggistica, naturalistica ed ambientalePianificazione forestale, paesaggistica, naturalistica ed ambientale</t>
  </si>
  <si>
    <t>Qa.0.04Qa.0.04Qa.0.04Qa.0.04Qa.0.04Qa.0.04Qa.0.04Qa.0.04</t>
  </si>
  <si>
    <t>Piani aziendali agronomici, di concimazione, fertilizzazione, reflui e fitoiatriciPiani aziendali agronomici, di concimazione, fertilizzazione, reflui e fitoiatriciPiani aziendali agronomici, di concimazione, fertilizzazione, reflui e fitoiatriciPiani aziendali agronomici, di concimazione, fertilizzazione, reflui e fitoiatriciPiani aziendali agronomici, di concimazione, fertilizzazione, reflui e fitoiatriciPiani aziendali agronomici, di concimazione, fertilizzazione, reflui e fitoiatriciPiani aziendali agronomici, di concimazione, fertilizzazione, reflui e fitoiatriciPiani aziendali agronomici, di concimazione, fertilizzazione, reflui e fitoiatrici</t>
  </si>
  <si>
    <t>Qa.0.05Qa.0.05Qa.0.05Qa.0.05Qa.0.05Qa.0.05Qa.0.05Qa.0.05</t>
  </si>
  <si>
    <t>Programmazione economica, territoriale, locale e ruraleProgrammazione economica, territoriale, locale e ruraleProgrammazione economica, territoriale, locale e ruraleProgrammazione economica, territoriale, locale e ruraleProgrammazione economica, territoriale, locale e ruraleProgrammazione economica, territoriale, locale e ruraleProgrammazione economica, territoriale, locale e ruraleProgrammazione economica, territoriale, locale e rurale</t>
  </si>
  <si>
    <t>Qa.0.06Qa.0.06Qa.0.06Qa.0.06Qa.0.06Qa.0.06Qa.0.06Qa.0.06</t>
  </si>
  <si>
    <t>Qa.0.07Qa.0.07Qa.0.07Qa.0.07Qa.0.07Qa.0.07Qa.0.07Qa.0.07</t>
  </si>
  <si>
    <t>Rilievi e controlli del terreno, analisi geoambientali di risorse e rischi, studi di geologia applicati ai piani urbanistici esecutivi, ambientali e di difesa del suoloRilievi e controlli del terreno, analisi geoambientali di risorse e rischi, studi di geologia applicati ai piani urbanistici esecutivi, ambientali e di difesa del suoloRilievi e controlli del terreno, analisi geoambientali di risorse e rischi, studi di geologia applicati ai piani urbanistici esecutivi, ambientali e di difesa del suoloRilievi e controlli del terreno, analisi geoambientali di risorse e rischi, studi di geologia applicati ai piani urbanistici esecutivi, ambientali e di difesa del suoloRilievi e controlli del terreno, analisi geoambientali di risorse e rischi, studi di geologia applicati ai piani urbanistici esecutivi, ambientali e di difesa del suoloRilievi e controlli del terreno, analisi geoambientali di risorse e rischi, studi di geologia applicati ai piani urbanistici esecutivi, ambientali e di difesa del suoloRilievi e controlli del terreno, analisi geoambientali di risorse e rischi, studi di geologia applicati ai piani urbanistici esecutivi, ambientali e di difesa del suoloRilievi e controlli del terreno, analisi geoambientali di risorse e rischi, studi di geologia applicati ai piani urbanistici esecutivi, ambientali e di difesa del suolo</t>
  </si>
  <si>
    <t>Sull’eccedenza fino aSull’eccedenza fino aSull’eccedenza fino aSull’eccedenza fino aSull’eccedenza fino aSull’eccedenza fino aSull’eccedenza fino a</t>
  </si>
  <si>
    <t>Sull’eccedenzaSull’eccedenzaSull’eccedenzaSull’eccedenzaSull’eccedenzaSull’eccedenzaSull’eccedenza</t>
  </si>
  <si>
    <t>QaI.01QaI.01QaI.01QaI.01QaI.01QaI.01QaI.01</t>
  </si>
  <si>
    <t>Relazione illustrativaRelazione illustrativaRelazione illustrativaRelazione illustrativaRelazione illustrativaRelazione illustrativaRelazione illustrativa</t>
  </si>
  <si>
    <t>QaI.02QaI.02QaI.02QaI.02QaI.02QaI.02QaI.02</t>
  </si>
  <si>
    <t>Relazione illustrativa, Elaborati progettuali e tecnico economiciRelazione illustrativa, Elaborati progettuali e tecnico economiciRelazione illustrativa, Elaborati progettuali e tecnico economiciRelazione illustrativa, Elaborati progettuali e tecnico economiciRelazione illustrativa, Elaborati progettuali e tecnico economiciRelazione illustrativa, Elaborati progettuali e tecnico economiciRelazione illustrativa, Elaborati progettuali e tecnico economici</t>
  </si>
  <si>
    <t>QaI.03QaI.03QaI.03QaI.03QaI.03QaI.03QaI.03</t>
  </si>
  <si>
    <t>Supporto al RUP: accertamenti e verifiche preliminariSupporto al RUP: accertamenti e verifiche preliminariSupporto al RUP: accertamenti e verifiche preliminariSupporto al RUP: accertamenti e verifiche preliminariSupporto al RUP: accertamenti e verifiche preliminariSupporto al RUP: accertamenti e verifiche preliminariSupporto al RUP: accertamenti e verifiche preliminari</t>
  </si>
  <si>
    <t>a.II) STIME E VALUTAZI ONIa.II) STIME E VALUTAZI ONIa.II) STIME E VALUTAZI ONIa.II) STIME E VALUTAZI ONIa.II) STIME E VALUTAZI ONIa.II) STIME E VALUTAZI ONIa.II) STIME E VALUTAZI ONI</t>
  </si>
  <si>
    <t>QaII.01QaII.01QaII.01QaII.01QaII.01QaII.01QaII.01</t>
  </si>
  <si>
    <t>Sintetiche, basate su elementi sintetici e globali, vani, metri cubi, etc. (d.P.R. 327/2001)Sintetiche, basate su elementi sintetici e globali, vani, metri cubi, etc. (d.P.R. 327/2001)Sintetiche, basate su elementi sintetici e globali, vani, metri cubi, etc. (d.P.R. 327/2001)Sintetiche, basate su elementi sintetici e globali, vani, metri cubi, etc. (d.P.R. 327/2001)Sintetiche, basate su elementi sintetici e globali, vani, metri cubi, etc. (d.P.R. 327/2001)Sintetiche, basate su elementi sintetici e globali, vani, metri cubi, etc. (d.P.R. 327/2001)Sintetiche, basate su elementi sintetici e globali, vani, metri cubi, etc. (d.P.R. 327/2001)</t>
  </si>
  <si>
    <t>QaII.02QaII.02QaII.02QaII.02QaII.02QaII.02QaII.02</t>
  </si>
  <si>
    <t>Particolareggiate, complete di criteri di valutazione, relazione motivata, descrizioni, computi e tipi (d.P.R. 327/2001)Particolareggiate, complete di criteri di valutazione, relazione motivata, descrizioni, computi e tipi (d.P.R. 327/2001)Particolareggiate, complete di criteri di valutazione, relazione motivata, descrizioni, computi e tipi (d.P.R. 327/2001)Particolareggiate, complete di criteri di valutazione, relazione motivata, descrizioni, computi e tipi (d.P.R. 327/2001)Particolareggiate, complete di criteri di valutazione, relazione motivata, descrizioni, computi e tipi (d.P.R. 327/2001)Particolareggiate, complete di criteri di valutazione, relazione motivata, descrizioni, computi e tipi (d.P.R. 327/2001)Particolareggiate, complete di criteri di valutazione, relazione motivata, descrizioni, computi e tipi (d.P.R. 327/2001)</t>
  </si>
  <si>
    <t>QaII.03QaII.03QaII.03QaII.03QaII.03QaII.03QaII.03</t>
  </si>
  <si>
    <t>Analitiche, integrate con specifiche e distinte, sullo stato e valore dei singoli componenti  (d.P.R. 327/2001)Analitiche, integrate con specifiche e distinte, sullo stato e valore dei singoli componenti  (d.P.R. 327/2001)Analitiche, integrate con specifiche e distinte, sullo stato e valore dei singoli componenti  (d.P.R. 327/2001)Analitiche, integrate con specifiche e distinte, sullo stato e valore dei singoli componenti  (d.P.R. 327/2001)Analitiche, integrate con specifiche e distinte, sullo stato e valore dei singoli componenti  (d.P.R. 327/2001)Analitiche, integrate con specifiche e distinte, sullo stato e valore dei singoli componenti  (d.P.R. 327/2001)Analitiche, integrate con specifiche e distinte, sullo stato e valore dei singoli componenti  (d.P.R. 327/2001)</t>
  </si>
  <si>
    <t>a.III) RILIEVI STUDI ED ANALISIa.III) RILIEVI STUDI ED ANALISIa.III) RILIEVI STUDI ED ANALISIa.III) RILIEVI STUDI ED ANALISIa.III) RILIEVI STUDI ED ANALISIa.III) RILIEVI STUDI ED ANALISIa.III) RILIEVI STUDI ED ANALISI</t>
  </si>
  <si>
    <t>QaIII.01QaIII.01QaIII.01QaIII.01QaIII.01QaIII.01QaIII.01</t>
  </si>
  <si>
    <t>Rilievi, studi e classificazioni agronomiche, colturali, delle biomasse e delle attività produttive (d.Lgs 152/2006 – All.VI-VII)Rilievi, studi e classificazioni agronomiche, colturali, delle biomasse e delle attività produttive (d.Lgs 152/2006 – All.VI-VII)Rilievi, studi e classificazioni agronomiche, colturali, delle biomasse e delle attività produttive (d.Lgs 152/2006 – All.VI-VII)Rilievi, studi e classificazioni agronomiche, colturali, delle biomasse e delle attività produttive (d.Lgs 152/2006 – All.VI-VII)Rilievi, studi e classificazioni agronomiche, colturali, delle biomasse e delle attività produttive (d.Lgs 152/2006 – All.VI-VII)Rilievi, studi e classificazioni agronomiche, colturali, delle biomasse e delle attività produttive (d.Lgs 152/2006 – All.VI-VII)Rilievi, studi e classificazioni agronomiche, colturali, delle biomasse e delle attività produttive (d.Lgs 152/2006 – All.VI-VII)</t>
  </si>
  <si>
    <t>QaIII.02QaIII.02QaIII.02QaIII.02QaIII.02QaIII.02QaIII.02</t>
  </si>
  <si>
    <t>Rilievo botanico e analisi vegetazionali dei popolamenti erbacei ed arborei ed animali (d.Lgs 152/2006 – All.VI-VII)Rilievo botanico e analisi vegetazionali dei popolamenti erbacei ed arborei ed animali (d.Lgs 152/2006 – All.VI-VII)Rilievo botanico e analisi vegetazionali dei popolamenti erbacei ed arborei ed animali (d.Lgs 152/2006 – All.VI-VII)Rilievo botanico e analisi vegetazionali dei popolamenti erbacei ed arborei ed animali (d.Lgs 152/2006 – All.VI-VII)Rilievo botanico e analisi vegetazionali dei popolamenti erbacei ed arborei ed animali (d.Lgs 152/2006 – All.VI-VII)Rilievo botanico e analisi vegetazionali dei popolamenti erbacei ed arborei ed animali (d.Lgs 152/2006 – All.VI-VII)Rilievo botanico e analisi vegetazionali dei popolamenti erbacei ed arborei ed animali (d.Lgs 152/2006 – All.VI-VII)</t>
  </si>
  <si>
    <t>QaIII.03QaIII.03QaIII.03QaIII.03QaIII.03QaIII.03QaIII.03</t>
  </si>
  <si>
    <t>Elaborazioni, analisi e valutazioni con modelli numerici, software dedicati, (incendi boschivi, diffusione inquinanti, idrologia ed idrogeologia, regimazione delle acque, idraulica, colate di fango e di detriti, esondazioni, aree di pericolo, stabilità dei pendii, filtrazioni, reti ecologiche e dinamiche ecologiche) (d.Lgs 152/2006 – All.VI- VII)Elaborazioni, analisi e valutazioni con modelli numerici, software dedicati, (incendi boschivi, diffusione inquinanti, idrologia ed idrogeologia, regimazione delle acque, idraulica, colate di fango e di detriti, esondazioni, aree di pericolo, stabilità dei pendii, filtrazioni, reti ecologiche e dinamiche ecologiche) (d.Lgs 152/2006 – All.VI- VII)Elaborazioni, analisi e valutazioni con modelli numerici, software dedicati, (incendi boschivi, diffusione inquinanti, idrologia ed idrogeologia, regimazione delle acque, idraulica, colate di fango e di detriti, esondazioni, aree di pericolo, stabilità dei pendii, filtrazioni, reti ecologiche e dinamiche ecologiche) (d.Lgs 152/2006 – All.VI- VII)Elaborazioni, analisi e valutazioni con modelli numerici, software dedicati, (incendi boschivi, diffusione inquinanti, idrologia ed idrogeologia, regimazione delle acque, idraulica, colate di fango e di detriti, esondazioni, aree di pericolo, stabilità dei pendii, filtrazioni, reti ecologiche e dinamiche ecologiche) (d.Lgs 152/2006 – All.VI- VII)Elaborazioni, analisi e valutazioni con modelli numerici, software dedicati, (incendi boschivi, diffusione inquinanti, idrologia ed idrogeologia, regimazione delle acque, idraulica, colate di fango e di detriti, esondazioni, aree di pericolo, stabilità dei pendii, filtrazioni, reti ecologiche e dinamiche ecologiche) (d.Lgs 152/2006 – All.VI- VII)Elaborazioni, analisi e valutazioni con modelli numerici, software dedicati, (incendi boschivi, diffusione inquinanti, idrologia ed idrogeologia, regimazione delle acque, idraulica, colate di fango e di detriti, esondazioni, aree di pericolo, stabilità dei pendii, filtrazioni, reti ecologiche e dinamiche ecologiche) (d.Lgs 152/2006 – All.VI- VII)Elaborazioni, analisi e valutazioni con modelli numerici, software dedicati, (incendi boschivi, diffusione inquinanti, idrologia ed idrogeologia, regimazione delle acque, idraulica, colate di fango e di detriti, esondazioni, aree di pericolo, stabilità dei pendii, filtrazioni, reti ecologiche e dinamiche ecologiche) (d.Lgs 152/2006 – All.VI- VII)</t>
  </si>
  <si>
    <t>a.IV) PIANI
ECONOMICIa.IV) PIANI
ECONOMICIa.IV) PIANI
ECONOMICIa.IV) PIANI
ECONOMICIa.IV) PIANI
ECONOMICIa.IV) PIANI
ECONOMICIa.IV) PIANI
ECONOMICI</t>
  </si>
  <si>
    <t>QaIV.01QaIV.01QaIV.01QaIV.01QaIV.01QaIV.01QaIV.01</t>
  </si>
  <si>
    <t>Piani economici, aziendali, business plan e di investimentoPiani economici, aziendali, business plan e di investimentoPiani economici, aziendali, business plan e di investimentoPiani economici, aziendali, business plan e di investimentoPiani economici, aziendali, business plan e di investimentoPiani economici, aziendali, business plan e di investimentoPiani economici, aziendali, business plan e di investimento</t>
  </si>
  <si>
    <t>(2) Nel  caso  di  prestazioni  relative  alla  pianificazione  e  programmazione  di  tipo  generale  il  Valore  dell’opera  è  determinato  sulla  base  del  Prodotto  Interno  Lordo  complessivo  relativo  al  contesto  territoriale  interessato;  nel  caso  di  prestazioni  relative  alla pianificazione  e  programmazione  di  tipo  esecutivo  il  Valore  dell’opera  è  determinato  sulla  base  del  valore  delle  volumetrie  esistenti  e  di  progetto  o  per  la  Produzione  Lorda  Vendibile  aziendale  nel  caso  della  categoria  “paesaggio,  ambiente, naturalizzazione, agroalimentare, zootecnica, ruralità, foreste”.</t>
  </si>
  <si>
    <t>CATEGORIECATEGORIECATEGORIECATEGORIECATEGORIECATEGORIECATEGORIE</t>
  </si>
  <si>
    <t>EDILIZIAEDILIZIAEDILIZIAEDILIZIAEDILIZIAEDILIZIAEDILIZIA</t>
  </si>
  <si>
    <t>STRUTTURESTRUTTURESTRUTTURESTRUTTURESTRUTTURESTRUTTURESTRUTTURE</t>
  </si>
  <si>
    <t>IMPIANTIIMPIANTIIMPIANTIIMPIANTIIMPIANTIIMPIANTIIMPIANTI</t>
  </si>
  <si>
    <t>TERRITORIO E URBANISTICATERRITORIO E URBANISTICATERRITORIO E URBANISTICATERRITORIO E URBANISTICATERRITORIO E URBANISTICATERRITORIO E URBANISTICATERRITORIO E URBANISTICA</t>
  </si>
  <si>
    <t>S.01 S.03S.01 S.03S.01 S.03S.01 S.03S.01 S.03S.01 S.03S.01 S.03</t>
  </si>
  <si>
    <t>S.02 S.04 S.05 S.06S.02 S.04 S.05 S.06S.02 S.04 S.05 S.06S.02 S.04 S.05 S.06S.02 S.04 S.05 S.06S.02 S.04 S.05 S.06S.02 S.04 S.05 S.06</t>
  </si>
  <si>
    <t>QbI.01QbI.01QbI.01QbI.01QbI.01QbI.01</t>
  </si>
  <si>
    <t>Relazioni, planimetrie, elaborati graficiRelazioni, planimetrie, elaborati graficiRelazioni, planimetrie, elaborati graficiRelazioni, planimetrie, elaborati graficiRelazioni, planimetrie, elaborati graficiRelazioni, planimetrie, elaborati grafici</t>
  </si>
  <si>
    <t>QbI.02QbI.02QbI.02QbI.02QbI.02QbI.02</t>
  </si>
  <si>
    <t>Calcolo sommario spesa, quadro economico di progettoCalcolo sommario spesa, quadro economico di progettoCalcolo sommario spesa, quadro economico di progettoCalcolo sommario spesa, quadro economico di progettoCalcolo sommario spesa, quadro economico di progettoCalcolo sommario spesa, quadro economico di progetto</t>
  </si>
  <si>
    <t>QbI.03QbI.03QbI.03QbI.03QbI.03QbI.03</t>
  </si>
  <si>
    <t>Piano particellare preliminare delle aree o rilievo di massima degli immobiliPiano particellare preliminare delle aree o rilievo di massima degli immobiliPiano particellare preliminare delle aree o rilievo di massima degli immobiliPiano particellare preliminare delle aree o rilievo di massima degli immobiliPiano particellare preliminare delle aree o rilievo di massima degli immobiliPiano particellare preliminare delle aree o rilievo di massima degli immobili</t>
  </si>
  <si>
    <t>QbI.04QbI.04QbI.04QbI.04QbI.04QbI.04</t>
  </si>
  <si>
    <t>QbI.05QbI.05QbI.05QbI.05QbI.05QbI.05</t>
  </si>
  <si>
    <t>QbI.06QbI.06QbI.06QbI.06QbI.06QbI.06</t>
  </si>
  <si>
    <t>Relazione geotecnicaRelazione geotecnicaRelazione geotecnicaRelazione geotecnicaRelazione geotecnicaRelazione geotecnica</t>
  </si>
  <si>
    <t>QbI.07QbI.07QbI.07QbI.07QbI.07QbI.07</t>
  </si>
  <si>
    <t>Relazione idrologicaRelazione idrologicaRelazione idrologicaRelazione idrologicaRelazione idrologicaRelazione idrologica</t>
  </si>
  <si>
    <t>QbI.08QbI.08QbI.08QbI.08QbI.08QbI.08</t>
  </si>
  <si>
    <t>Relazione idraulicaRelazione idraulicaRelazione idraulicaRelazione idraulicaRelazione idraulicaRelazione idraulica</t>
  </si>
  <si>
    <t>QbI.09QbI.09QbI.09QbI.09QbI.09QbI.09</t>
  </si>
  <si>
    <t>Relazione sismica e sulle struttureRelazione sismica e sulle struttureRelazione sismica e sulle struttureRelazione sismica e sulle struttureRelazione sismica e sulle struttureRelazione sismica e sulle strutture</t>
  </si>
  <si>
    <t>QbI.10QbI.10QbI.10QbI.10QbI.10QbI.10</t>
  </si>
  <si>
    <t>Relazione archeologicaRelazione archeologicaRelazione archeologicaRelazione archeologicaRelazione archeologicaRelazione archeologica</t>
  </si>
  <si>
    <t>QbI.11QbI.11QbI.11QbI.11QbI.11QbI.11</t>
  </si>
  <si>
    <t>Fino aFino aFino aFino aFino aFino a</t>
  </si>
  <si>
    <t>Sull’eccedenza fino aSull’eccedenza fino aSull’eccedenza fino aSull’eccedenza fino aSull’eccedenza fino aSull’eccedenza fino a</t>
  </si>
  <si>
    <t>Sull’eccedenzaSull’eccedenzaSull’eccedenzaSull’eccedenzaSull’eccedenzaSull’eccedenza</t>
  </si>
  <si>
    <t>QbI.12QbI.12QbI.12QbI.12QbI.12</t>
  </si>
  <si>
    <t>Progettazione integrale e coordinata - Integrazione delle prestazioni specialisticheProgettazione integrale e coordinata - Integrazione delle prestazioni specialisticheProgettazione integrale e coordinata - Integrazione delle prestazioni specialisticheProgettazione integrale e coordinata - Integrazione delle prestazioni specialisticheProgettazione integrale e coordinata - Integrazione delle prestazioni specialistiche</t>
  </si>
  <si>
    <t>QbI.13QbI.13QbI.13QbI.13QbI.13</t>
  </si>
  <si>
    <t>Studio di inserimento urbanisticoStudio di inserimento urbanisticoStudio di inserimento urbanisticoStudio di inserimento urbanisticoStudio di inserimento urbanistico</t>
  </si>
  <si>
    <t>QbI.14QbI.14QbI.14QbI.14QbI.14</t>
  </si>
  <si>
    <t>QbI.15QbI.15QbI.15QbI.15QbI.15</t>
  </si>
  <si>
    <t>Prime indicazioni di progettazione antincendio (d.m. 6/02/1982)Prime indicazioni di progettazione antincendio (d.m. 6/02/1982)Prime indicazioni di progettazione antincendio (d.m. 6/02/1982)Prime indicazioni di progettazione antincendio (d.m. 6/02/1982)Prime indicazioni di progettazione antincendio (d.m. 6/02/1982)</t>
  </si>
  <si>
    <t>QbI.16QbI.16QbI.16QbI.16QbI.16</t>
  </si>
  <si>
    <t>Prime indicazioni e prescrizioni per la stesura dei Piani di SicurezzaPrime indicazioni e prescrizioni per la stesura dei Piani di SicurezzaPrime indicazioni e prescrizioni per la stesura dei Piani di SicurezzaPrime indicazioni e prescrizioni per la stesura dei Piani di SicurezzaPrime indicazioni e prescrizioni per la stesura dei Piani di Sicurezza</t>
  </si>
  <si>
    <t>QbI.17QbI.17QbI.17QbI.17QbI.17</t>
  </si>
  <si>
    <t>Studi di prefattibilità ambientaleStudi di prefattibilità ambientaleStudi di prefattibilità ambientaleStudi di prefattibilità ambientaleStudi di prefattibilità ambientale</t>
  </si>
  <si>
    <t>Fino aFino aFino aFino aFino a</t>
  </si>
  <si>
    <t>Sull’eccedenza fino aSull’eccedenza fino aSull’eccedenza fino aSull’eccedenza fino aSull’eccedenza fino a</t>
  </si>
  <si>
    <t>Sull’eccedenzaSull’eccedenzaSull’eccedenzaSull’eccedenzaSull’eccedenza</t>
  </si>
  <si>
    <t>QbI.18QbI.18QbI.18QbI.18QbI.18</t>
  </si>
  <si>
    <t>Piano di monitoraggio ambientalePiano di monitoraggio ambientalePiano di monitoraggio ambientalePiano di monitoraggio ambientalePiano di monitoraggio ambientale</t>
  </si>
  <si>
    <t>QbI.19QbI.19QbI.19QbI.19QbI.19</t>
  </si>
  <si>
    <t>Supporto al RUP: supervisione e coordinamento della progettazione preliminareSupporto al RUP: supervisione e coordinamento della progettazione preliminareSupporto al RUP: supervisione e coordinamento della progettazione preliminareSupporto al RUP: supervisione e coordinamento della progettazione preliminareSupporto al RUP: supervisione e coordinamento della progettazione preliminare</t>
  </si>
  <si>
    <t>QbI.20QbI.20QbI.20QbI.20QbI.20</t>
  </si>
  <si>
    <t>Supporto al RUP: verifica della progettazione preliminareSupporto al RUP: verifica della progettazione preliminareSupporto al RUP: verifica della progettazione preliminareSupporto al RUP: verifica della progettazione preliminareSupporto al RUP: verifica della progettazione preliminare</t>
  </si>
  <si>
    <t>3     Prestazione richiesta in presenza di affidamento di concessione per lavori pubblici3     Prestazione richiesta in presenza di affidamento di concessione per lavori pubblici3     Prestazione richiesta in presenza di affidamento di concessione per lavori pubblici3     Prestazione richiesta in presenza di affidamento di concessione per lavori pubblici3     Prestazione richiesta in presenza di affidamento di concessione per lavori pubblici</t>
  </si>
  <si>
    <t>4     Prestazione richiesta in caso di progetto posto a base di gara ai sensi dell’art.53, comma 2, lettera c) del D.Lgs 12 aprile 2006, n.163 e ss.mm.ii. o di una concessione di lavori pubblici4     Prestazione richiesta in caso di progetto posto a base di gara ai sensi dell’art.53, comma 2, lettera c) del D.Lgs 12 aprile 2006, n.163 e ss.mm.ii. o di una concessione di lavori pubblici4     Prestazione richiesta in caso di progetto posto a base di gara ai sensi dell’art.53, comma 2, lettera c) del D.Lgs 12 aprile 2006, n.163 e ss.mm.ii. o di una concessione di lavori pubblici4     Prestazione richiesta in caso di progetto posto a base di gara ai sensi dell’art.53, comma 2, lettera c) del D.Lgs 12 aprile 2006, n.163 e ss.mm.ii. o di una concessione di lavori pubblici4     Prestazione richiesta in caso di progetto posto a base di gara ai sensi dell’art.53, comma 2, lettera c) del D.Lgs 12 aprile 2006, n.163 e ss.mm.ii. o di una concessione di lavori pubblici</t>
  </si>
  <si>
    <t>5     Per i valori intermedi si opera per interpolazione lineare5     Per i valori intermedi si opera per interpolazione lineare5     Per i valori intermedi si opera per interpolazione lineare5     Per i valori intermedi si opera per interpolazione lineare5     Per i valori intermedi si opera per interpolazione lineare</t>
  </si>
  <si>
    <t>6     Prestazione richiesta in caso di progetto posto a base di gara o di una concessione di lavori pubblici6     Prestazione richiesta in caso di progetto posto a base di gara o di una concessione di lavori pubblici6     Prestazione richiesta in caso di progetto posto a base di gara o di una concessione di lavori pubblici6     Prestazione richiesta in caso di progetto posto a base di gara o di una concessione di lavori pubblici</t>
  </si>
  <si>
    <t>FASI PRESTAZIO NALI</t>
  </si>
  <si>
    <t>CATEGORIECATEGORIECATEGORIECATEGORIE</t>
  </si>
  <si>
    <t>IMPIANTIIMPIANTIIMPIANTIIMPIANTI</t>
  </si>
  <si>
    <t>TERRITORIO E URBANISTICATERRITORIO E URBANISTICATERRITORIO E URBANISTICATERRITORIO E URBANISTICA</t>
  </si>
  <si>
    <t>S.01 S.03S.01 S.03S.01 S.03S.01 S.03</t>
  </si>
  <si>
    <t>S.02 S.04 S.05 S.06S.02 S.04 S.05 S.06S.02 S.04 S.05 S.06S.02 S.04 S.05 S.06</t>
  </si>
  <si>
    <t>AAAA</t>
  </si>
  <si>
    <t>BBBB</t>
  </si>
  <si>
    <t>QbII.01QbII.01QbII.01QbII.01</t>
  </si>
  <si>
    <t>Relazioni generale e tecniche, Elaborati grafici, Calcolo delle strutture e degli impianti, eventuali Relazione sulla risoluzione delle interferenze e Relazione sulla gestione materieRelazioni generale e tecniche, Elaborati grafici, Calcolo delle strutture e degli impianti, eventuali Relazione sulla risoluzione delle interferenze e Relazione sulla gestione materieRelazioni generale e tecniche, Elaborati grafici, Calcolo delle strutture e degli impianti, eventuali Relazione sulla risoluzione delle interferenze e Relazione sulla gestione materieRelazioni generale e tecniche, Elaborati grafici, Calcolo delle strutture e degli impianti, eventuali Relazione sulla risoluzione delle interferenze e Relazione sulla gestione materie</t>
  </si>
  <si>
    <t>QbII.02QbII.02QbII.02QbII.02</t>
  </si>
  <si>
    <t>Rilievi dei manufattiRilievi dei manufattiRilievi dei manufattiRilievi dei manufatti</t>
  </si>
  <si>
    <t>QbII.03QbII.03QbII.03QbII.03</t>
  </si>
  <si>
    <t>Disciplinare descrittivo e prestazionaleDisciplinare descrittivo e prestazionaleDisciplinare descrittivo e prestazionaleDisciplinare descrittivo e prestazionale</t>
  </si>
  <si>
    <t>QbII.04QbII.04QbII.04QbII.04</t>
  </si>
  <si>
    <t>Piano particellare d’esproprioPiano particellare d’esproprioPiano particellare d’esproprioPiano particellare d’esproprio</t>
  </si>
  <si>
    <t>QbII.05QbII.05QbII.05QbII.05</t>
  </si>
  <si>
    <t>Elenco prezzi unitari ed eventuali analisi, Computo metrico estimativo, Quadro economicoElenco prezzi unitari ed eventuali analisi, Computo metrico estimativo, Quadro economicoElenco prezzi unitari ed eventuali analisi, Computo metrico estimativo, Quadro economicoElenco prezzi unitari ed eventuali analisi, Computo metrico estimativo, Quadro economico</t>
  </si>
  <si>
    <t>QbII.06QbII.06QbII.06QbII.06</t>
  </si>
  <si>
    <t>Studio di inserimento urbanisticoStudio di inserimento urbanisticoStudio di inserimento urbanisticoStudio di inserimento urbanistico</t>
  </si>
  <si>
    <t>QbII.07QbII.07QbII.07QbII.07</t>
  </si>
  <si>
    <t>Rilievi planoaltimetriciRilievi planoaltimetriciRilievi planoaltimetriciRilievi planoaltimetrici</t>
  </si>
  <si>
    <t>QbII.08QbII.08QbII.08QbII.08</t>
  </si>
  <si>
    <t>QbII.09QbII.09QbII.09QbII.09</t>
  </si>
  <si>
    <t>Relazione geotecnicaRelazione geotecnicaRelazione geotecnicaRelazione geotecnica</t>
  </si>
  <si>
    <t>QbII.10QbII.10QbII.10QbII.10</t>
  </si>
  <si>
    <t>Relazione idrologicaRelazione idrologicaRelazione idrologicaRelazione idrologica</t>
  </si>
  <si>
    <t>QbII.11QbII.11QbII.11QbII.11</t>
  </si>
  <si>
    <t>Relazione idraulicaRelazione idraulicaRelazione idraulicaRelazione idraulica</t>
  </si>
  <si>
    <t>QbII.12QbII.12QbII.12QbII.12</t>
  </si>
  <si>
    <t>Relazione sismica e sulle struttureRelazione sismica e sulle struttureRelazione sismica e sulle struttureRelazione sismica e sulle strutture</t>
  </si>
  <si>
    <t>QbII.13QbII.13QbII.13</t>
  </si>
  <si>
    <t>Fino aFino aFino a</t>
  </si>
  <si>
    <t>Sull’eccedenza fino aSull’eccedenza fino aSull’eccedenza fino a</t>
  </si>
  <si>
    <t>Sull’eccedenzaSull’eccedenzaSull’eccedenza</t>
  </si>
  <si>
    <t>QbII.14QbII.14QbII.14</t>
  </si>
  <si>
    <t>Analisi storico critica e relazione sulle strutture esistentiAnalisi storico critica e relazione sulle strutture esistentiAnalisi storico critica e relazione sulle strutture esistenti</t>
  </si>
  <si>
    <t>QbII.15QbII.15QbII.15</t>
  </si>
  <si>
    <t>Relazione sulle indagini dei materiali e delle strutture per edifici esistentiRelazione sulle indagini dei materiali e delle strutture per edifici esistentiRelazione sulle indagini dei materiali e delle strutture per edifici esistenti</t>
  </si>
  <si>
    <t>QbII.16QbII.16QbII.16</t>
  </si>
  <si>
    <t>Verifica sismica delle strutture esistenti e individuazione delle carenze strutturaliVerifica sismica delle strutture esistenti e individuazione delle carenze strutturaliVerifica sismica delle strutture esistenti e individuazione delle carenze strutturali</t>
  </si>
  <si>
    <t>QbII.17QbII.17QbII.17</t>
  </si>
  <si>
    <t>Progettazione integrale e coordinata - Integrazione delle prestazioni specialisticheProgettazione integrale e coordinata - Integrazione delle prestazioni specialisticheProgettazione integrale e coordinata - Integrazione delle prestazioni specialistiche</t>
  </si>
  <si>
    <t>QbII.18QbII.18QbII.18</t>
  </si>
  <si>
    <t>Elaborati di  progettazione antincendio (d.m. 16/02/1982)Elaborati di  progettazione antincendio (d.m. 16/02/1982)Elaborati di  progettazione antincendio (d.m. 16/02/1982)</t>
  </si>
  <si>
    <t>QbII.19QbII.19QbII.19</t>
  </si>
  <si>
    <t>Relazione paesaggistica (d.lgs. 42/2004)Relazione paesaggistica (d.lgs. 42/2004)Relazione paesaggistica (d.lgs. 42/2004)</t>
  </si>
  <si>
    <t>QbII.20QbII.20QbII.20</t>
  </si>
  <si>
    <t>Elaborati e relazioni per requisiti acustici (Legge 447/95-d.p.c.m. 512/97)Elaborati e relazioni per requisiti acustici (Legge 447/95-d.p.c.m. 512/97)Elaborati e relazioni per requisiti acustici (Legge 447/95-d.p.c.m. 512/97)</t>
  </si>
  <si>
    <t>QbII.21QbII.21QbII.21</t>
  </si>
  <si>
    <t>Relazione energetica (ex Legge 10/91 e s.m.i.)Relazione energetica (ex Legge 10/91 e s.m.i.)Relazione energetica (ex Legge 10/91 e s.m.i.)</t>
  </si>
  <si>
    <t>QbII.22QbII.22QbII.22</t>
  </si>
  <si>
    <t>Diagnosi energetica (ex Legge 10/91 e s.m.i.) degli edifici esistenti, esclusi i rilievi e le indaginiDiagnosi energetica (ex Legge 10/91 e s.m.i.) degli edifici esistenti, esclusi i rilievi e le indaginiDiagnosi energetica (ex Legge 10/91 e s.m.i.) degli edifici esistenti, esclusi i rilievi e le indagini</t>
  </si>
  <si>
    <t>QbII.23QbII.23QbII.23</t>
  </si>
  <si>
    <t>Aggiornamento delle prime indicazioni e prescrizioni per la redazione del PSCAggiornamento delle prime indicazioni e prescrizioni per la redazione del PSCAggiornamento delle prime indicazioni e prescrizioni per la redazione del PSC</t>
  </si>
  <si>
    <t>QbII.24QbII.24</t>
  </si>
  <si>
    <t>Studio di impatto ambientale o di fattibilità ambientale (VIA-VAS- AIA) –Studio di impatto ambientale o di fattibilità ambientale (VIA-VAS- AIA) –</t>
  </si>
  <si>
    <t>Fino aFino a</t>
  </si>
  <si>
    <t>Sull’eccedenza fino aSull’eccedenza fino a</t>
  </si>
  <si>
    <t>Sull’eccedenzaSull’eccedenza</t>
  </si>
  <si>
    <t>QbII.25QbII.25</t>
  </si>
  <si>
    <t>Piano di monitoraggio ambientalePiano di monitoraggio ambientale</t>
  </si>
  <si>
    <t>QbII.26QbII.26</t>
  </si>
  <si>
    <t>Supporto al RUP: supervisione e coordinamento della prog. def.Supporto al RUP: supervisione e coordinamento della prog. def.</t>
  </si>
  <si>
    <t>QbII.27QbII.27</t>
  </si>
  <si>
    <t>Supporto RUP: verifica della prog. def.Supporto RUP: verifica della prog. def.</t>
  </si>
  <si>
    <t>(7) Prestazione richiesta in caso di progetto posto a base di gara</t>
  </si>
  <si>
    <t>(8) Per i valori intermedi si opera per interpolazione lineare</t>
  </si>
  <si>
    <t>FASI PRESTAZION ALI</t>
  </si>
  <si>
    <t>CATEGORIECATEGORIE</t>
  </si>
  <si>
    <t>IMPIANTIIMPIANTI</t>
  </si>
  <si>
    <t>TERRITORIO E URBANISTICATERRITORIO E URBANISTICA</t>
  </si>
  <si>
    <t>AA</t>
  </si>
  <si>
    <t>BB</t>
  </si>
  <si>
    <t>b.III) PROGETTAZIONE ESECUTIVA</t>
  </si>
  <si>
    <t>QbIII.01QbIII.01</t>
  </si>
  <si>
    <t>Relazione generale e specialistiche, Elaborati grafici, Calcoli esecutiviRelazione generale e specialistiche, Elaborati grafici, Calcoli esecutivi</t>
  </si>
  <si>
    <t>QbIII.02QbIII.02</t>
  </si>
  <si>
    <t>Particolari costruttivi e decorativiParticolari costruttivi e decorativi</t>
  </si>
  <si>
    <t>QbIII.03QbIII.03</t>
  </si>
  <si>
    <t>Computo  metrico  estimativo,  Quadro  economico,  Elenco  prezzi  e  eventuale  analisi,  Quadro dell'incidenza percentuale della quantità di manodoperaComputo  metrico  estimativo,  Quadro  economico,  Elenco  prezzi  e  eventuale  analisi,  Quadro dell'incidenza percentuale della quantità di manodopera</t>
  </si>
  <si>
    <t>CATEGORIECATEGORIECATEGORIE</t>
  </si>
  <si>
    <t>EDILIZIAEDILIZIAEDILIZIA</t>
  </si>
  <si>
    <t>IMPIANTIIMPIANTIIMPIANTI</t>
  </si>
  <si>
    <t>TERRITORIO E URBANISTICATERRITORIO E URBANISTICATERRITORIO E URBANISTICA</t>
  </si>
  <si>
    <t>S.01 S.03S.01 S.03S.01 S.03</t>
  </si>
  <si>
    <t>S.02 S.04 S.05 S.06S.02 S.04 S.05 S.06S.02 S.04 S.05 S.06</t>
  </si>
  <si>
    <t>AAA</t>
  </si>
  <si>
    <t>BBB</t>
  </si>
  <si>
    <t>C.I) ESECUZIONE DEI LAVORI</t>
  </si>
  <si>
    <t>QcI.01QcI.01QcI.01</t>
  </si>
  <si>
    <t>Direzione lavori, assistenza al collaudo, prove di accettazioneDirezione lavori, assistenza al collaudo, prove di accettazioneDirezione lavori, assistenza al collaudo, prove di accettazione</t>
  </si>
  <si>
    <t>QcI.02QcI.02QcI.02</t>
  </si>
  <si>
    <t>Liquidazione (art.194, comma 1, d.P.R. 207/10)-Rendicontazioni e liquidazione tecnico contabileLiquidazione (art.194, comma 1, d.P.R. 207/10)-Rendicontazioni e liquidazione tecnico contabileLiquidazione (art.194, comma 1, d.P.R. 207/10)-Rendicontazioni e liquidazione tecnico contabile</t>
  </si>
  <si>
    <t>QcI.03QcI.03QcI.03</t>
  </si>
  <si>
    <t>Controllo aggiornamento elaborati di progetto, aggiornamento dei manuali d'uso e manutenzioneControllo aggiornamento elaborati di progetto, aggiornamento dei manuali d'uso e manutenzioneControllo aggiornamento elaborati di progetto, aggiornamento dei manuali d'uso e manutenzione</t>
  </si>
  <si>
    <t>QcI.04QcI.04QcI.04</t>
  </si>
  <si>
    <t>Coordinamento e supervisione dell'ufficio di direzione lavoriCoordinamento e supervisione dell'ufficio di direzione lavoriCoordinamento e supervisione dell'ufficio di direzione lavori</t>
  </si>
  <si>
    <t>QcI.05QcI.05QcI.05</t>
  </si>
  <si>
    <t>Ufficio della direzione lavori, per ogni addetto con qualifica di direttore operativoUfficio della direzione lavori, per ogni addetto con qualifica di direttore operativoUfficio della direzione lavori, per ogni addetto con qualifica di direttore operativo</t>
  </si>
  <si>
    <t>QcI.05.0 1QcI.05.0 1QcI.05.0 1</t>
  </si>
  <si>
    <t>Ufficio della direzione lavori, per ogni addetto con qualifica
di direttore operativo “GEOLOGO” (9)Ufficio della direzione lavori, per ogni addetto con qualifica
di direttore operativo “GEOLOGO” (9)Ufficio della direzione lavori, per ogni addetto con qualifica
di direttore operativo “GEOLOGO” (9)</t>
  </si>
  <si>
    <t>QcI.06QcI.06QcI.06</t>
  </si>
  <si>
    <t>Ufficio della direzione lavori, per ogni addetto con qualifica di ispettore di cantiereUfficio della direzione lavori, per ogni addetto con qualifica di ispettore di cantiereUfficio della direzione lavori, per ogni addetto con qualifica di ispettore di cantiere</t>
  </si>
  <si>
    <t>QcI.07QcI.07QcI.07</t>
  </si>
  <si>
    <t>QcI.08QcI.08</t>
  </si>
  <si>
    <t>QcI.09QcI.09</t>
  </si>
  <si>
    <t>Contabilità dei lavori a misuraContabilità dei lavori a misura</t>
  </si>
  <si>
    <t>QcI.10QcI.10</t>
  </si>
  <si>
    <t>Contabilità dei lavori a corpoContabilità dei lavori a corpo</t>
  </si>
  <si>
    <t>QcI.11QcI.11</t>
  </si>
  <si>
    <t>Certificato di regolare esecuzioneCertificato di regolare esecuzione</t>
  </si>
  <si>
    <t>QcI.12QcI.12</t>
  </si>
  <si>
    <t>Coordinamento della sicurezza in esecuzioneCoordinamento della sicurezza in esecuzione</t>
  </si>
  <si>
    <t>QcI.13QcI.13</t>
  </si>
  <si>
    <t>Supporto al RUP: per la supervisione e coordinamento della D.L. e della C.S.E.Supporto al RUP: per la supervisione e coordinamento della D.L. e della C.S.E.</t>
  </si>
  <si>
    <t>(9) Per i valori intermedi si opera per interpolazione lineare</t>
  </si>
  <si>
    <t>(10) Da applicarsi sulla somma dei valori assoluti delle quantità in più ed in meno del quadro di raffronto.</t>
  </si>
  <si>
    <t>(11) Da applicarsi sugli importi lordi delle opere di nuova progettazione, in aggiunta ai corrispettivi di cui alla prestazione precedente.</t>
  </si>
  <si>
    <t>EDILIZIAEDILIZIA</t>
  </si>
  <si>
    <t>STRUTTURESTRUTTURE</t>
  </si>
  <si>
    <t>d.I) 
VERIFICHE E COLLAUDId.I) 
VERIFICHE E COLLAUDI</t>
  </si>
  <si>
    <t>QdI.01QdI.01</t>
  </si>
  <si>
    <r>
      <t>Collaudo tecnico amministrativo</t>
    </r>
    <r>
      <rPr>
        <vertAlign val="superscript"/>
        <sz val="4"/>
        <rFont val="Arial"/>
        <family val="2"/>
      </rPr>
      <t xml:space="preserve"> (12)</t>
    </r>
    <r>
      <rPr>
        <sz val="6"/>
        <rFont val="Arial"/>
        <family val="2"/>
      </rPr>
      <t>Collaudo tecnico amministrativo</t>
    </r>
    <r>
      <rPr>
        <vertAlign val="superscript"/>
        <sz val="4"/>
        <rFont val="Arial"/>
        <family val="2"/>
      </rPr>
      <t xml:space="preserve"> (12)</t>
    </r>
  </si>
  <si>
    <t>QdI.02QdI.02</t>
  </si>
  <si>
    <t>Revisione tecnico contabile (Parte II, Titolo X, d.P.R. 207/10)Revisione tecnico contabile (Parte II, Titolo X, d.P.R. 207/10)</t>
  </si>
  <si>
    <t>QdI.03QdI.03</t>
  </si>
  <si>
    <t>Collaudo statico (Capitolo 9, d.m. 14/01/2008)Collaudo statico (Capitolo 9, d.m. 14/01/2008)</t>
  </si>
  <si>
    <t>e.I) 
MONITORAGGI</t>
  </si>
  <si>
    <t>(12) In caso di collaudo in corso d’opera il compenso è aumentato del 20%.</t>
  </si>
  <si>
    <t>(13) In assenza della documentazione di diagnosi energetica, il corrispettivo relativo alla sua redazione sarà determinato con i parametri di cui alla prestazione QbII.22</t>
  </si>
</sst>
</file>

<file path=xl/styles.xml><?xml version="1.0" encoding="utf-8"?>
<styleSheet xmlns="http://schemas.openxmlformats.org/spreadsheetml/2006/main">
  <numFmts count="15">
    <numFmt numFmtId="164" formatCode="GENERAL"/>
    <numFmt numFmtId="165" formatCode="GENERAL"/>
    <numFmt numFmtId="166" formatCode="&quot;€ &quot;#,##0.00"/>
    <numFmt numFmtId="167" formatCode="@"/>
    <numFmt numFmtId="168" formatCode="#,##0.00"/>
    <numFmt numFmtId="169" formatCode="0.0000%"/>
    <numFmt numFmtId="170" formatCode="0.00%"/>
    <numFmt numFmtId="171" formatCode="0%"/>
    <numFmt numFmtId="172" formatCode="0.00"/>
    <numFmt numFmtId="173" formatCode="0.000"/>
    <numFmt numFmtId="174" formatCode="0.0000"/>
    <numFmt numFmtId="175" formatCode="0.00000"/>
    <numFmt numFmtId="176" formatCode="_-&quot;€ &quot;* #,##0.00_-;&quot;-€ &quot;* #,##0.00_-;_-&quot;€ &quot;* \-??_-;_-@_-"/>
    <numFmt numFmtId="177" formatCode="&quot;€ &quot;#,##0.00"/>
    <numFmt numFmtId="178" formatCode="0.000%"/>
  </numFmts>
  <fonts count="33">
    <font>
      <sz val="10"/>
      <name val="Arial"/>
      <family val="2"/>
    </font>
    <font>
      <sz val="10"/>
      <color indexed="8"/>
      <name val="Times New Roman"/>
      <family val="1"/>
    </font>
    <font>
      <sz val="10"/>
      <name val="Verdana"/>
      <family val="2"/>
    </font>
    <font>
      <sz val="10"/>
      <color indexed="10"/>
      <name val="Verdana"/>
      <family val="2"/>
    </font>
    <font>
      <b/>
      <sz val="14"/>
      <name val="Verdana"/>
      <family val="2"/>
    </font>
    <font>
      <b/>
      <sz val="12"/>
      <name val="Verdana"/>
      <family val="2"/>
    </font>
    <font>
      <b/>
      <sz val="10"/>
      <name val="Verdana"/>
      <family val="2"/>
    </font>
    <font>
      <sz val="14"/>
      <name val="Verdana"/>
      <family val="2"/>
    </font>
    <font>
      <sz val="14"/>
      <name val="Arial"/>
      <family val="2"/>
    </font>
    <font>
      <sz val="12"/>
      <name val="Verdana"/>
      <family val="2"/>
    </font>
    <font>
      <i/>
      <sz val="10"/>
      <name val="Verdana"/>
      <family val="2"/>
    </font>
    <font>
      <b/>
      <sz val="10"/>
      <color indexed="10"/>
      <name val="Verdana"/>
      <family val="2"/>
    </font>
    <font>
      <sz val="8"/>
      <name val="Verdana"/>
      <family val="2"/>
    </font>
    <font>
      <b/>
      <sz val="8"/>
      <name val="Verdana"/>
      <family val="2"/>
    </font>
    <font>
      <sz val="9"/>
      <color indexed="10"/>
      <name val="Verdana"/>
      <family val="2"/>
    </font>
    <font>
      <i/>
      <sz val="9"/>
      <name val="Verdana"/>
      <family val="2"/>
    </font>
    <font>
      <sz val="8"/>
      <name val="Arial"/>
      <family val="2"/>
    </font>
    <font>
      <b/>
      <sz val="8"/>
      <name val="Arial"/>
      <family val="2"/>
    </font>
    <font>
      <sz val="8"/>
      <color indexed="8"/>
      <name val="Times New Roman"/>
      <family val="1"/>
    </font>
    <font>
      <sz val="8"/>
      <color indexed="8"/>
      <name val="Arial"/>
      <family val="2"/>
    </font>
    <font>
      <b/>
      <sz val="6"/>
      <name val="Arial"/>
      <family val="2"/>
    </font>
    <font>
      <b/>
      <sz val="8"/>
      <color indexed="8"/>
      <name val="Times New Roman"/>
      <family val="1"/>
    </font>
    <font>
      <vertAlign val="superscript"/>
      <sz val="8"/>
      <name val="Arial"/>
      <family val="2"/>
    </font>
    <font>
      <b/>
      <sz val="9"/>
      <name val="Verdana"/>
      <family val="2"/>
    </font>
    <font>
      <sz val="9"/>
      <name val="Verdana"/>
      <family val="2"/>
    </font>
    <font>
      <b/>
      <sz val="9"/>
      <name val="Arial"/>
      <family val="2"/>
    </font>
    <font>
      <b/>
      <sz val="11"/>
      <name val="Verdana"/>
      <family val="2"/>
    </font>
    <font>
      <sz val="11"/>
      <name val="Arial"/>
      <family val="2"/>
    </font>
    <font>
      <b/>
      <sz val="7"/>
      <name val="Arial"/>
      <family val="2"/>
    </font>
    <font>
      <sz val="6"/>
      <name val="Arial"/>
      <family val="2"/>
    </font>
    <font>
      <sz val="6"/>
      <color indexed="8"/>
      <name val="Arial"/>
      <family val="2"/>
    </font>
    <font>
      <vertAlign val="superscript"/>
      <sz val="4"/>
      <name val="Arial"/>
      <family val="2"/>
    </font>
    <font>
      <sz val="5"/>
      <name val="Arial"/>
      <family val="2"/>
    </font>
  </fonts>
  <fills count="1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52"/>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s>
  <borders count="145">
    <border>
      <left/>
      <right/>
      <top/>
      <bottom/>
      <diagonal/>
    </border>
    <border>
      <left style="thin">
        <color indexed="8"/>
      </left>
      <right>
        <color indexed="63"/>
      </right>
      <top>
        <color indexed="63"/>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hair">
        <color indexed="8"/>
      </bottom>
    </border>
    <border diagonalUp="1" diagonalDown="1">
      <left style="thin">
        <color indexed="8"/>
      </left>
      <right style="hair">
        <color indexed="8"/>
      </right>
      <top style="medium">
        <color indexed="8"/>
      </top>
      <bottom style="hair">
        <color indexed="8"/>
      </bottom>
      <diagonal style="thin">
        <color indexed="8"/>
      </diagonal>
    </border>
    <border diagonalUp="1" diagonalDown="1">
      <left style="hair">
        <color indexed="8"/>
      </left>
      <right style="hair">
        <color indexed="8"/>
      </right>
      <top style="medium">
        <color indexed="8"/>
      </top>
      <bottom style="hair">
        <color indexed="8"/>
      </bottom>
      <diagonal style="thin">
        <color indexed="8"/>
      </diagonal>
    </border>
    <border>
      <left style="hair">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thin">
        <color indexed="8"/>
      </left>
      <right style="thin">
        <color indexed="8"/>
      </right>
      <top style="hair">
        <color indexed="8"/>
      </top>
      <bottom style="hair">
        <color indexed="8"/>
      </bottom>
    </border>
    <border diagonalUp="1" diagonalDown="1">
      <left style="thin">
        <color indexed="8"/>
      </left>
      <right style="hair">
        <color indexed="8"/>
      </right>
      <top>
        <color indexed="63"/>
      </top>
      <bottom style="hair">
        <color indexed="8"/>
      </bottom>
      <diagonal style="thin">
        <color indexed="8"/>
      </diagonal>
    </border>
    <border diagonalUp="1" diagonalDown="1">
      <left style="hair">
        <color indexed="8"/>
      </left>
      <right style="hair">
        <color indexed="8"/>
      </right>
      <top>
        <color indexed="63"/>
      </top>
      <bottom style="hair">
        <color indexed="8"/>
      </bottom>
      <diagonal style="thin">
        <color indexed="8"/>
      </diagonal>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color indexed="63"/>
      </top>
      <bottom style="hair">
        <color indexed="8"/>
      </bottom>
    </border>
    <border>
      <left style="thin">
        <color indexed="8"/>
      </left>
      <right style="thin">
        <color indexed="8"/>
      </right>
      <top style="hair">
        <color indexed="8"/>
      </top>
      <bottom style="thin">
        <color indexed="8"/>
      </bottom>
    </border>
    <border diagonalUp="1" diagonalDown="1">
      <left style="thin">
        <color indexed="8"/>
      </left>
      <right style="hair">
        <color indexed="8"/>
      </right>
      <top>
        <color indexed="63"/>
      </top>
      <bottom style="thin">
        <color indexed="8"/>
      </bottom>
      <diagonal style="thin">
        <color indexed="8"/>
      </diagonal>
    </border>
    <border diagonalUp="1" diagonalDown="1">
      <left style="hair">
        <color indexed="8"/>
      </left>
      <right style="hair">
        <color indexed="8"/>
      </right>
      <top>
        <color indexed="63"/>
      </top>
      <bottom style="thin">
        <color indexed="8"/>
      </bottom>
      <diagonal style="thin">
        <color indexed="8"/>
      </diagonal>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diagonalUp="1" diagonalDown="1">
      <left style="thin">
        <color indexed="8"/>
      </left>
      <right style="hair">
        <color indexed="8"/>
      </right>
      <top style="thin">
        <color indexed="8"/>
      </top>
      <bottom style="hair">
        <color indexed="8"/>
      </bottom>
      <diagonal style="thin">
        <color indexed="8"/>
      </diagonal>
    </border>
    <border diagonalUp="1" diagonalDown="1">
      <left style="hair">
        <color indexed="8"/>
      </left>
      <right style="hair">
        <color indexed="8"/>
      </right>
      <top style="thin">
        <color indexed="8"/>
      </top>
      <bottom style="hair">
        <color indexed="8"/>
      </bottom>
      <diagonal style="thin">
        <color indexed="8"/>
      </diagonal>
    </border>
    <border>
      <left style="hair">
        <color indexed="8"/>
      </left>
      <right>
        <color indexed="63"/>
      </right>
      <top style="thin">
        <color indexed="8"/>
      </top>
      <bottom style="thin">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medium">
        <color indexed="8"/>
      </right>
      <top style="thin">
        <color indexed="8"/>
      </top>
      <bottom style="hair">
        <color indexed="8"/>
      </bottom>
    </border>
    <border diagonalUp="1" diagonalDown="1">
      <left style="thin">
        <color indexed="8"/>
      </left>
      <right style="hair">
        <color indexed="8"/>
      </right>
      <top style="hair">
        <color indexed="8"/>
      </top>
      <bottom style="hair">
        <color indexed="8"/>
      </bottom>
      <diagonal style="thin">
        <color indexed="8"/>
      </diagonal>
    </border>
    <border diagonalUp="1" diagonalDown="1">
      <left style="hair">
        <color indexed="8"/>
      </left>
      <right style="hair">
        <color indexed="8"/>
      </right>
      <top style="hair">
        <color indexed="8"/>
      </top>
      <bottom style="hair">
        <color indexed="8"/>
      </bottom>
      <diagonal style="thin">
        <color indexed="8"/>
      </diagonal>
    </border>
    <border>
      <left>
        <color indexed="63"/>
      </left>
      <right style="hair">
        <color indexed="8"/>
      </right>
      <top style="hair">
        <color indexed="8"/>
      </top>
      <bottom style="hair">
        <color indexed="8"/>
      </bottom>
    </border>
    <border>
      <left>
        <color indexed="63"/>
      </left>
      <right style="medium">
        <color indexed="8"/>
      </right>
      <top style="hair">
        <color indexed="8"/>
      </top>
      <bottom style="hair">
        <color indexed="8"/>
      </bottom>
    </border>
    <border diagonalUp="1" diagonalDown="1">
      <left style="thin">
        <color indexed="8"/>
      </left>
      <right style="hair">
        <color indexed="8"/>
      </right>
      <top style="hair">
        <color indexed="8"/>
      </top>
      <bottom style="thin">
        <color indexed="8"/>
      </bottom>
      <diagonal style="thin">
        <color indexed="8"/>
      </diagonal>
    </border>
    <border diagonalUp="1" diagonalDown="1">
      <left style="hair">
        <color indexed="8"/>
      </left>
      <right style="hair">
        <color indexed="8"/>
      </right>
      <top style="hair">
        <color indexed="8"/>
      </top>
      <bottom style="thin">
        <color indexed="8"/>
      </bottom>
      <diagonal style="thin">
        <color indexed="8"/>
      </diagonal>
    </border>
    <border>
      <left>
        <color indexed="63"/>
      </left>
      <right style="hair">
        <color indexed="8"/>
      </right>
      <top style="hair">
        <color indexed="8"/>
      </top>
      <bottom style="thin">
        <color indexed="8"/>
      </bottom>
    </border>
    <border diagonalUp="1" diagonalDown="1">
      <left style="thin">
        <color indexed="8"/>
      </left>
      <right style="hair">
        <color indexed="8"/>
      </right>
      <top style="thin">
        <color indexed="8"/>
      </top>
      <bottom style="thin">
        <color indexed="8"/>
      </bottom>
      <diagonal style="thin">
        <color indexed="8"/>
      </diagonal>
    </border>
    <border diagonalUp="1" diagonalDown="1">
      <left style="hair">
        <color indexed="8"/>
      </left>
      <right style="hair">
        <color indexed="8"/>
      </right>
      <top style="thin">
        <color indexed="8"/>
      </top>
      <bottom style="thin">
        <color indexed="8"/>
      </bottom>
      <diagonal style="thin">
        <color indexed="8"/>
      </diagonal>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color indexed="63"/>
      </left>
      <right style="medium">
        <color indexed="8"/>
      </right>
      <top style="thin">
        <color indexed="8"/>
      </top>
      <bottom style="thin">
        <color indexed="8"/>
      </bottom>
    </border>
    <border diagonalUp="1" diagonalDown="1">
      <left style="hair">
        <color indexed="8"/>
      </left>
      <right style="medium">
        <color indexed="8"/>
      </right>
      <top style="thin">
        <color indexed="8"/>
      </top>
      <bottom style="thin">
        <color indexed="8"/>
      </bottom>
      <diagonal style="thin">
        <color indexed="8"/>
      </diagonal>
    </border>
    <border diagonalUp="1" diagonalDown="1">
      <left style="thin">
        <color indexed="8"/>
      </left>
      <right style="hair">
        <color indexed="8"/>
      </right>
      <top style="hair">
        <color indexed="8"/>
      </top>
      <bottom style="medium">
        <color indexed="8"/>
      </bottom>
      <diagonal style="thin">
        <color indexed="8"/>
      </diagonal>
    </border>
    <border diagonalUp="1" diagonalDown="1">
      <left style="hair">
        <color indexed="8"/>
      </left>
      <right style="hair">
        <color indexed="8"/>
      </right>
      <top style="hair">
        <color indexed="8"/>
      </top>
      <bottom style="medium">
        <color indexed="8"/>
      </bottom>
      <diagonal style="thin">
        <color indexed="8"/>
      </diagonal>
    </border>
    <border>
      <left>
        <color indexed="63"/>
      </left>
      <right style="hair">
        <color indexed="8"/>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hair">
        <color indexed="8"/>
      </right>
      <top style="medium">
        <color indexed="8"/>
      </top>
      <bottom style="hair">
        <color indexed="8"/>
      </bottom>
    </border>
    <border diagonalUp="1" diagonalDown="1">
      <left style="hair">
        <color indexed="8"/>
      </left>
      <right style="medium">
        <color indexed="8"/>
      </right>
      <top style="medium">
        <color indexed="8"/>
      </top>
      <bottom style="hair">
        <color indexed="8"/>
      </bottom>
      <diagonal style="thin">
        <color indexed="8"/>
      </diagonal>
    </border>
    <border diagonalUp="1" diagonalDown="1">
      <left style="hair">
        <color indexed="8"/>
      </left>
      <right style="medium">
        <color indexed="8"/>
      </right>
      <top style="hair">
        <color indexed="8"/>
      </top>
      <bottom style="hair">
        <color indexed="8"/>
      </bottom>
      <diagonal style="thin">
        <color indexed="8"/>
      </diagonal>
    </border>
    <border diagonalUp="1" diagonalDown="1">
      <left style="hair">
        <color indexed="8"/>
      </left>
      <right style="medium">
        <color indexed="8"/>
      </right>
      <top style="hair">
        <color indexed="8"/>
      </top>
      <bottom style="thin">
        <color indexed="8"/>
      </bottom>
      <diagonal style="thin">
        <color indexed="8"/>
      </diagonal>
    </border>
    <border>
      <left style="thin">
        <color indexed="8"/>
      </left>
      <right style="thin">
        <color indexed="8"/>
      </right>
      <top style="thin">
        <color indexed="8"/>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diagonalUp="1" diagonalDown="1">
      <left style="hair">
        <color indexed="8"/>
      </left>
      <right style="medium">
        <color indexed="8"/>
      </right>
      <top>
        <color indexed="63"/>
      </top>
      <bottom style="hair">
        <color indexed="8"/>
      </bottom>
      <diagonal style="thin">
        <color indexed="8"/>
      </diagonal>
    </border>
    <border>
      <left style="hair">
        <color indexed="8"/>
      </left>
      <right>
        <color indexed="63"/>
      </right>
      <top style="thin">
        <color indexed="8"/>
      </top>
      <bottom style="hair">
        <color indexed="8"/>
      </bottom>
    </border>
    <border>
      <left style="thin">
        <color indexed="8"/>
      </left>
      <right style="thin">
        <color indexed="8"/>
      </right>
      <top>
        <color indexed="63"/>
      </top>
      <bottom style="medium">
        <color indexed="8"/>
      </bottom>
    </border>
    <border diagonalUp="1" diagonalDown="1">
      <left style="thin">
        <color indexed="8"/>
      </left>
      <right style="hair">
        <color indexed="8"/>
      </right>
      <top>
        <color indexed="63"/>
      </top>
      <bottom style="medium">
        <color indexed="8"/>
      </bottom>
      <diagonal style="thin">
        <color indexed="8"/>
      </diagonal>
    </border>
    <border diagonalUp="1" diagonalDown="1">
      <left style="hair">
        <color indexed="8"/>
      </left>
      <right style="hair">
        <color indexed="8"/>
      </right>
      <top>
        <color indexed="63"/>
      </top>
      <bottom style="medium">
        <color indexed="8"/>
      </bottom>
      <diagonal style="thin">
        <color indexed="8"/>
      </diagonal>
    </border>
    <border>
      <left style="hair">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color indexed="63"/>
      </right>
      <top>
        <color indexed="63"/>
      </top>
      <bottom style="medium">
        <color indexed="8"/>
      </bottom>
    </border>
    <border>
      <left style="thin">
        <color indexed="8"/>
      </left>
      <right style="thin">
        <color indexed="8"/>
      </right>
      <top style="medium">
        <color indexed="8"/>
      </top>
      <bottom style="hair">
        <color indexed="8"/>
      </bottom>
    </border>
    <border>
      <left style="thin">
        <color indexed="8"/>
      </left>
      <right>
        <color indexed="63"/>
      </right>
      <top style="medium">
        <color indexed="8"/>
      </top>
      <bottom style="hair">
        <color indexed="8"/>
      </bottom>
    </border>
    <border>
      <left style="thin">
        <color indexed="8"/>
      </left>
      <right>
        <color indexed="63"/>
      </right>
      <top style="hair">
        <color indexed="8"/>
      </top>
      <bottom style="hair">
        <color indexed="8"/>
      </bottom>
    </border>
    <border diagonalUp="1" diagonalDown="1">
      <left>
        <color indexed="63"/>
      </left>
      <right>
        <color indexed="63"/>
      </right>
      <top style="hair">
        <color indexed="8"/>
      </top>
      <bottom>
        <color indexed="63"/>
      </bottom>
      <diagonal style="thin">
        <color indexed="8"/>
      </diagonal>
    </border>
    <border>
      <left style="thin">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diagonalUp="1" diagonalDown="1">
      <left style="hair">
        <color indexed="8"/>
      </left>
      <right style="medium">
        <color indexed="8"/>
      </right>
      <top style="hair">
        <color indexed="8"/>
      </top>
      <bottom>
        <color indexed="63"/>
      </bottom>
      <diagonal style="thin">
        <color indexed="8"/>
      </diagonal>
    </border>
    <border>
      <left style="thin">
        <color indexed="8"/>
      </left>
      <right>
        <color indexed="63"/>
      </right>
      <top style="thin">
        <color indexed="8"/>
      </top>
      <bottom style="thin">
        <color indexed="8"/>
      </bottom>
    </border>
    <border diagonalUp="1" diagonalDown="1">
      <left>
        <color indexed="63"/>
      </left>
      <right>
        <color indexed="63"/>
      </right>
      <top style="thin">
        <color indexed="8"/>
      </top>
      <bottom>
        <color indexed="63"/>
      </bottom>
      <diagonal style="thin">
        <color indexed="8"/>
      </diagonal>
    </border>
    <border diagonalUp="1" diagonalDown="1">
      <left style="hair">
        <color indexed="8"/>
      </left>
      <right style="medium">
        <color indexed="8"/>
      </right>
      <top style="thin">
        <color indexed="8"/>
      </top>
      <bottom style="hair">
        <color indexed="8"/>
      </bottom>
      <diagonal style="thin">
        <color indexed="8"/>
      </diagonal>
    </border>
    <border diagonalUp="1" diagonalDown="1">
      <left>
        <color indexed="63"/>
      </left>
      <right>
        <color indexed="63"/>
      </right>
      <top style="hair">
        <color indexed="8"/>
      </top>
      <bottom style="thin">
        <color indexed="8"/>
      </bottom>
      <diagonal style="thin">
        <color indexed="8"/>
      </diagonal>
    </border>
    <border>
      <left style="thin">
        <color indexed="8"/>
      </left>
      <right>
        <color indexed="63"/>
      </right>
      <top>
        <color indexed="63"/>
      </top>
      <bottom style="hair">
        <color indexed="8"/>
      </bottom>
    </border>
    <border diagonalUp="1" diagonalDown="1">
      <left>
        <color indexed="63"/>
      </left>
      <right>
        <color indexed="63"/>
      </right>
      <top style="hair">
        <color indexed="8"/>
      </top>
      <bottom style="hair">
        <color indexed="8"/>
      </bottom>
      <diagonal style="thin">
        <color indexed="8"/>
      </diagonal>
    </border>
    <border diagonalUp="1" diagonalDown="1">
      <left style="hair">
        <color indexed="8"/>
      </left>
      <right>
        <color indexed="63"/>
      </right>
      <top style="hair">
        <color indexed="8"/>
      </top>
      <bottom style="hair">
        <color indexed="8"/>
      </bottom>
      <diagonal style="thin">
        <color indexed="8"/>
      </diagonal>
    </border>
    <border>
      <left style="thin">
        <color indexed="8"/>
      </left>
      <right style="thin">
        <color indexed="8"/>
      </right>
      <top style="hair">
        <color indexed="8"/>
      </top>
      <bottom style="medium">
        <color indexed="8"/>
      </bottom>
    </border>
    <border diagonalUp="1" diagonalDown="1">
      <left style="hair">
        <color indexed="8"/>
      </left>
      <right style="medium">
        <color indexed="8"/>
      </right>
      <top style="hair">
        <color indexed="8"/>
      </top>
      <bottom style="medium">
        <color indexed="8"/>
      </bottom>
      <diagonal style="thin">
        <color indexed="8"/>
      </diagonal>
    </border>
    <border diagonalUp="1" diagonalDown="1">
      <left style="hair">
        <color indexed="8"/>
      </left>
      <right>
        <color indexed="63"/>
      </right>
      <top style="hair">
        <color indexed="8"/>
      </top>
      <bottom>
        <color indexed="63"/>
      </bottom>
      <diagonal style="thin">
        <color indexed="8"/>
      </diagonal>
    </border>
    <border diagonalUp="1" diagonalDown="1">
      <left style="hair">
        <color indexed="8"/>
      </left>
      <right>
        <color indexed="63"/>
      </right>
      <top style="thin">
        <color indexed="8"/>
      </top>
      <bottom style="hair">
        <color indexed="8"/>
      </bottom>
      <diagonal style="thin">
        <color indexed="8"/>
      </diagonal>
    </border>
    <border diagonalUp="1" diagonalDown="1">
      <left style="hair">
        <color indexed="8"/>
      </left>
      <right>
        <color indexed="63"/>
      </right>
      <top style="hair">
        <color indexed="8"/>
      </top>
      <bottom style="thin">
        <color indexed="8"/>
      </bottom>
      <diagonal style="thin">
        <color indexed="8"/>
      </diagonal>
    </border>
    <border diagonalUp="1" diagonalDown="1">
      <left style="hair">
        <color indexed="8"/>
      </left>
      <right>
        <color indexed="63"/>
      </right>
      <top>
        <color indexed="63"/>
      </top>
      <bottom style="hair">
        <color indexed="8"/>
      </bottom>
      <diagonal style="thin">
        <color indexed="8"/>
      </diagonal>
    </border>
    <border>
      <left style="medium">
        <color indexed="8"/>
      </left>
      <right style="thin">
        <color indexed="8"/>
      </right>
      <top style="medium">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style="hair">
        <color indexed="8"/>
      </bottom>
    </border>
    <border>
      <left style="medium">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hair">
        <color indexed="8"/>
      </top>
      <bottom style="hair">
        <color indexed="8"/>
      </bottom>
    </border>
    <border>
      <left style="medium">
        <color indexed="8"/>
      </left>
      <right style="thin">
        <color indexed="8"/>
      </right>
      <top>
        <color indexed="63"/>
      </top>
      <bottom style="medium">
        <color indexed="8"/>
      </bottom>
    </border>
    <border>
      <left style="medium">
        <color indexed="8"/>
      </left>
      <right style="medium">
        <color indexed="8"/>
      </right>
      <top style="hair">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9"/>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medium">
        <color indexed="8"/>
      </right>
      <top style="thin">
        <color indexed="9"/>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color indexed="63"/>
      </right>
      <top>
        <color indexed="63"/>
      </top>
      <bottom>
        <color indexed="63"/>
      </bottom>
    </border>
    <border>
      <left style="medium">
        <color indexed="8"/>
      </left>
      <right style="medium">
        <color indexed="8"/>
      </right>
      <top style="thin">
        <color indexed="8"/>
      </top>
      <bottom>
        <color indexed="63"/>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color indexed="63"/>
      </bottom>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color indexed="63"/>
      </right>
      <top style="thin">
        <color indexed="8"/>
      </top>
      <bottom style="thin">
        <color indexed="8"/>
      </bottom>
      <diagonal style="thin">
        <color indexed="8"/>
      </diagonal>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76" fontId="0" fillId="0" borderId="0">
      <alignment/>
      <protection/>
    </xf>
    <xf numFmtId="42" fontId="0" fillId="0" borderId="0" applyFill="0" applyBorder="0" applyAlignment="0" applyProtection="0"/>
    <xf numFmtId="171" fontId="0" fillId="0" borderId="0">
      <alignment/>
      <protection/>
    </xf>
    <xf numFmtId="164" fontId="1" fillId="0" borderId="0">
      <alignment/>
      <protection/>
    </xf>
    <xf numFmtId="164" fontId="0" fillId="0" borderId="0">
      <alignment/>
      <protection/>
    </xf>
    <xf numFmtId="164" fontId="0" fillId="0" borderId="0">
      <alignment/>
      <protection/>
    </xf>
  </cellStyleXfs>
  <cellXfs count="404">
    <xf numFmtId="164" fontId="0" fillId="0" borderId="0" xfId="0" applyAlignment="1">
      <alignment/>
    </xf>
    <xf numFmtId="164" fontId="0" fillId="0" borderId="0" xfId="22">
      <alignment/>
      <protection/>
    </xf>
    <xf numFmtId="164" fontId="0" fillId="0" borderId="0" xfId="22" applyAlignment="1">
      <alignment horizontal="center" vertical="center"/>
      <protection/>
    </xf>
    <xf numFmtId="164" fontId="2" fillId="0" borderId="0" xfId="22" applyFont="1">
      <alignment/>
      <protection/>
    </xf>
    <xf numFmtId="164" fontId="0" fillId="0" borderId="0" xfId="22" applyAlignment="1">
      <alignment horizontal="left" vertical="center"/>
      <protection/>
    </xf>
    <xf numFmtId="164" fontId="2" fillId="0" borderId="0" xfId="22" applyFont="1" applyAlignment="1">
      <alignment horizontal="center" vertical="center"/>
      <protection/>
    </xf>
    <xf numFmtId="164" fontId="3" fillId="0" borderId="0" xfId="22" applyFont="1">
      <alignment/>
      <protection/>
    </xf>
    <xf numFmtId="164" fontId="4" fillId="2" borderId="1" xfId="22" applyFont="1" applyFill="1" applyBorder="1" applyAlignment="1" applyProtection="1">
      <alignment horizontal="left" vertical="top" wrapText="1"/>
      <protection locked="0"/>
    </xf>
    <xf numFmtId="164" fontId="4" fillId="0" borderId="0" xfId="22" applyFont="1" applyAlignment="1" applyProtection="1">
      <alignment horizontal="left" vertical="top" wrapText="1"/>
      <protection locked="0"/>
    </xf>
    <xf numFmtId="164" fontId="6" fillId="0" borderId="0" xfId="22" applyFont="1" applyAlignment="1" applyProtection="1">
      <alignment horizontal="left" vertical="top" wrapText="1"/>
      <protection locked="0"/>
    </xf>
    <xf numFmtId="164" fontId="0" fillId="0" borderId="0" xfId="22" applyAlignment="1">
      <alignment horizontal="left" vertical="top" wrapText="1"/>
      <protection/>
    </xf>
    <xf numFmtId="164" fontId="6" fillId="0" borderId="1" xfId="22" applyFont="1" applyBorder="1" applyAlignment="1">
      <alignment horizontal="left" vertical="top" wrapText="1"/>
      <protection/>
    </xf>
    <xf numFmtId="164" fontId="9" fillId="2" borderId="1" xfId="21" applyFont="1" applyFill="1" applyBorder="1" applyAlignment="1" applyProtection="1">
      <alignment horizontal="left" vertical="top" wrapText="1"/>
      <protection locked="0"/>
    </xf>
    <xf numFmtId="164" fontId="0" fillId="0" borderId="0" xfId="21" applyAlignment="1">
      <alignment horizontal="left" vertical="top" wrapText="1"/>
      <protection/>
    </xf>
    <xf numFmtId="164" fontId="6" fillId="0" borderId="0" xfId="22" applyFont="1" applyAlignment="1">
      <alignment horizontal="left" vertical="top" wrapText="1"/>
      <protection/>
    </xf>
    <xf numFmtId="164" fontId="6" fillId="0" borderId="0" xfId="22" applyFont="1" applyAlignment="1">
      <alignment horizontal="center" vertical="center" wrapText="1"/>
      <protection/>
    </xf>
    <xf numFmtId="164" fontId="0" fillId="0" borderId="0" xfId="22" applyFont="1">
      <alignment/>
      <protection/>
    </xf>
    <xf numFmtId="164" fontId="5" fillId="0" borderId="1" xfId="22" applyFont="1" applyBorder="1" applyAlignment="1">
      <alignment horizontal="left" vertical="top" wrapText="1"/>
      <protection/>
    </xf>
    <xf numFmtId="164" fontId="0" fillId="0" borderId="0" xfId="22" applyFont="1" applyAlignment="1">
      <alignment horizontal="center" vertical="center"/>
      <protection/>
    </xf>
    <xf numFmtId="164" fontId="6" fillId="0" borderId="2" xfId="22" applyFont="1" applyBorder="1" applyAlignment="1" applyProtection="1">
      <alignment horizontal="left" vertical="center"/>
      <protection hidden="1"/>
    </xf>
    <xf numFmtId="166" fontId="0" fillId="0" borderId="3" xfId="22" applyNumberFormat="1" applyBorder="1" applyAlignment="1" applyProtection="1">
      <alignment horizontal="left" vertical="center"/>
      <protection hidden="1"/>
    </xf>
    <xf numFmtId="164" fontId="0" fillId="0" borderId="3" xfId="22" applyFont="1" applyBorder="1" applyProtection="1">
      <alignment/>
      <protection hidden="1"/>
    </xf>
    <xf numFmtId="164" fontId="0" fillId="0" borderId="3" xfId="22" applyFont="1" applyBorder="1" applyAlignment="1" applyProtection="1">
      <alignment horizontal="right" vertical="center"/>
      <protection hidden="1"/>
    </xf>
    <xf numFmtId="164" fontId="0" fillId="0" borderId="3" xfId="22" applyBorder="1" applyAlignment="1" applyProtection="1">
      <alignment horizontal="right" vertical="center"/>
      <protection hidden="1"/>
    </xf>
    <xf numFmtId="164" fontId="0" fillId="0" borderId="4" xfId="22" applyBorder="1" applyAlignment="1" applyProtection="1">
      <alignment horizontal="right" vertical="center"/>
      <protection hidden="1"/>
    </xf>
    <xf numFmtId="164" fontId="11" fillId="2" borderId="5" xfId="22" applyFont="1" applyFill="1" applyBorder="1" applyAlignment="1" applyProtection="1">
      <alignment horizontal="left" vertical="center"/>
      <protection hidden="1"/>
    </xf>
    <xf numFmtId="164" fontId="2" fillId="0" borderId="6" xfId="22" applyFont="1" applyBorder="1" applyAlignment="1" applyProtection="1">
      <alignment horizontal="center" vertical="center"/>
      <protection hidden="1"/>
    </xf>
    <xf numFmtId="164" fontId="12" fillId="0" borderId="5" xfId="22" applyFont="1" applyBorder="1" applyAlignment="1" applyProtection="1">
      <alignment horizontal="left" vertical="center" wrapText="1"/>
      <protection hidden="1"/>
    </xf>
    <xf numFmtId="164" fontId="6" fillId="0" borderId="7" xfId="22" applyFont="1" applyBorder="1" applyAlignment="1" applyProtection="1">
      <alignment horizontal="center" vertical="center" textRotation="90" wrapText="1"/>
      <protection hidden="1"/>
    </xf>
    <xf numFmtId="164" fontId="6" fillId="0" borderId="8" xfId="22" applyFont="1" applyBorder="1" applyAlignment="1" applyProtection="1">
      <alignment horizontal="center" vertical="center" textRotation="90" wrapText="1"/>
      <protection hidden="1"/>
    </xf>
    <xf numFmtId="164" fontId="6" fillId="0" borderId="5" xfId="22" applyFont="1" applyBorder="1" applyAlignment="1" applyProtection="1">
      <alignment horizontal="center" vertical="center"/>
      <protection hidden="1"/>
    </xf>
    <xf numFmtId="164" fontId="6" fillId="0" borderId="7" xfId="22" applyFont="1" applyBorder="1" applyAlignment="1" applyProtection="1">
      <alignment horizontal="center" vertical="center"/>
      <protection hidden="1"/>
    </xf>
    <xf numFmtId="164" fontId="6" fillId="0" borderId="7" xfId="22" applyFont="1" applyBorder="1" applyAlignment="1" applyProtection="1">
      <alignment horizontal="left" vertical="center" wrapText="1"/>
      <protection hidden="1"/>
    </xf>
    <xf numFmtId="167" fontId="13" fillId="0" borderId="9" xfId="22" applyNumberFormat="1" applyFont="1" applyBorder="1" applyAlignment="1" applyProtection="1">
      <alignment horizontal="center" vertical="center" wrapText="1"/>
      <protection hidden="1"/>
    </xf>
    <xf numFmtId="168" fontId="6" fillId="2" borderId="7" xfId="22" applyNumberFormat="1" applyFont="1" applyFill="1" applyBorder="1" applyAlignment="1" applyProtection="1">
      <alignment horizontal="center" vertical="center" textRotation="90" wrapText="1"/>
      <protection hidden="1" locked="0"/>
    </xf>
    <xf numFmtId="168" fontId="6" fillId="2" borderId="8" xfId="22" applyNumberFormat="1" applyFont="1" applyFill="1" applyBorder="1" applyAlignment="1" applyProtection="1">
      <alignment horizontal="center" vertical="center" textRotation="90" wrapText="1"/>
      <protection hidden="1" locked="0"/>
    </xf>
    <xf numFmtId="168" fontId="14" fillId="0" borderId="0" xfId="22" applyNumberFormat="1" applyFont="1" applyAlignment="1">
      <alignment horizontal="center" vertical="center" textRotation="90"/>
      <protection/>
    </xf>
    <xf numFmtId="167" fontId="13" fillId="0" borderId="10" xfId="22" applyNumberFormat="1" applyFont="1" applyBorder="1" applyAlignment="1" applyProtection="1">
      <alignment horizontal="center" vertical="center" wrapText="1"/>
      <protection hidden="1"/>
    </xf>
    <xf numFmtId="169" fontId="6" fillId="0" borderId="7" xfId="22" applyNumberFormat="1" applyFont="1" applyBorder="1" applyAlignment="1" applyProtection="1">
      <alignment horizontal="center" vertical="center"/>
      <protection hidden="1"/>
    </xf>
    <xf numFmtId="169" fontId="6" fillId="0" borderId="8" xfId="22" applyNumberFormat="1" applyFont="1" applyBorder="1" applyAlignment="1" applyProtection="1">
      <alignment horizontal="center" vertical="center"/>
      <protection hidden="1"/>
    </xf>
    <xf numFmtId="170" fontId="14" fillId="0" borderId="0" xfId="22" applyNumberFormat="1" applyFont="1">
      <alignment/>
      <protection/>
    </xf>
    <xf numFmtId="164" fontId="6" fillId="0" borderId="11" xfId="22" applyFont="1" applyBorder="1" applyAlignment="1" applyProtection="1">
      <alignment horizontal="center" vertical="center" wrapText="1"/>
      <protection hidden="1"/>
    </xf>
    <xf numFmtId="164" fontId="13" fillId="3" borderId="12" xfId="22" applyFont="1" applyFill="1" applyBorder="1" applyAlignment="1" applyProtection="1">
      <alignment horizontal="center" vertical="center" textRotation="90" wrapText="1"/>
      <protection hidden="1"/>
    </xf>
    <xf numFmtId="164" fontId="12" fillId="2" borderId="13" xfId="22" applyFont="1" applyFill="1" applyBorder="1" applyAlignment="1" applyProtection="1">
      <alignment horizontal="center" vertical="center" textRotation="90" wrapText="1"/>
      <protection locked="0"/>
    </xf>
    <xf numFmtId="164" fontId="12" fillId="2" borderId="14" xfId="22" applyFont="1" applyFill="1" applyBorder="1" applyAlignment="1" applyProtection="1">
      <alignment horizontal="center" vertical="center" textRotation="90" wrapText="1"/>
      <protection locked="0"/>
    </xf>
    <xf numFmtId="164" fontId="12" fillId="2" borderId="15" xfId="22" applyFont="1" applyFill="1" applyBorder="1" applyAlignment="1" applyProtection="1">
      <alignment horizontal="center" vertical="center" textRotation="90" wrapText="1"/>
      <protection locked="0"/>
    </xf>
    <xf numFmtId="164" fontId="6" fillId="0" borderId="16" xfId="22" applyFont="1" applyBorder="1" applyAlignment="1" applyProtection="1">
      <alignment horizontal="center" vertical="center"/>
      <protection hidden="1"/>
    </xf>
    <xf numFmtId="164" fontId="6" fillId="0" borderId="17" xfId="22" applyFont="1" applyBorder="1" applyAlignment="1" applyProtection="1">
      <alignment horizontal="center" vertical="center"/>
      <protection hidden="1"/>
    </xf>
    <xf numFmtId="164" fontId="13" fillId="3" borderId="18" xfId="22" applyFont="1" applyFill="1" applyBorder="1" applyAlignment="1" applyProtection="1">
      <alignment horizontal="center" vertical="center" textRotation="90" wrapText="1"/>
      <protection hidden="1"/>
    </xf>
    <xf numFmtId="172" fontId="10" fillId="0" borderId="16" xfId="19" applyNumberFormat="1" applyFont="1" applyFill="1" applyBorder="1" applyAlignment="1" applyProtection="1">
      <alignment horizontal="center" vertical="center"/>
      <protection hidden="1"/>
    </xf>
    <xf numFmtId="172" fontId="10" fillId="0" borderId="19" xfId="19" applyNumberFormat="1" applyFont="1" applyFill="1" applyBorder="1" applyAlignment="1" applyProtection="1">
      <alignment horizontal="center" vertical="center"/>
      <protection hidden="1"/>
    </xf>
    <xf numFmtId="172" fontId="10" fillId="0" borderId="17" xfId="19" applyNumberFormat="1" applyFont="1" applyFill="1" applyBorder="1" applyAlignment="1" applyProtection="1">
      <alignment horizontal="center" vertical="center"/>
      <protection hidden="1"/>
    </xf>
    <xf numFmtId="164" fontId="12" fillId="0" borderId="20" xfId="22" applyFont="1" applyBorder="1" applyAlignment="1" applyProtection="1">
      <alignment horizontal="center" vertical="center" wrapText="1"/>
      <protection hidden="1"/>
    </xf>
    <xf numFmtId="164" fontId="12" fillId="0" borderId="21" xfId="22" applyFont="1" applyBorder="1" applyAlignment="1" applyProtection="1">
      <alignment horizontal="center" vertical="center" wrapText="1"/>
      <protection hidden="1"/>
    </xf>
    <xf numFmtId="164" fontId="13" fillId="0" borderId="21" xfId="22" applyFont="1" applyBorder="1" applyAlignment="1" applyProtection="1">
      <alignment horizontal="center" vertical="center"/>
      <protection hidden="1"/>
    </xf>
    <xf numFmtId="164" fontId="13" fillId="0" borderId="21" xfId="22" applyFont="1" applyBorder="1" applyAlignment="1" applyProtection="1">
      <alignment horizontal="center" vertical="center" textRotation="90" wrapText="1"/>
      <protection hidden="1"/>
    </xf>
    <xf numFmtId="164" fontId="12" fillId="0" borderId="21" xfId="22" applyFont="1" applyBorder="1" applyAlignment="1" applyProtection="1">
      <alignment horizontal="center" vertical="center" textRotation="90" wrapText="1"/>
      <protection hidden="1"/>
    </xf>
    <xf numFmtId="164" fontId="12" fillId="0" borderId="22" xfId="22" applyFont="1" applyBorder="1" applyAlignment="1" applyProtection="1">
      <alignment horizontal="center" vertical="center" textRotation="90" wrapText="1"/>
      <protection hidden="1"/>
    </xf>
    <xf numFmtId="164" fontId="6" fillId="4" borderId="18" xfId="22" applyFont="1" applyFill="1" applyBorder="1" applyAlignment="1" applyProtection="1">
      <alignment horizontal="center" vertical="center" wrapText="1"/>
      <protection hidden="1"/>
    </xf>
    <xf numFmtId="164" fontId="12" fillId="0" borderId="16" xfId="22" applyFont="1" applyBorder="1" applyAlignment="1" applyProtection="1">
      <alignment horizontal="center" vertical="center" textRotation="90"/>
      <protection hidden="1"/>
    </xf>
    <xf numFmtId="164" fontId="16" fillId="0" borderId="7" xfId="20" applyFont="1" applyBorder="1" applyAlignment="1">
      <alignment horizontal="left" vertical="center" wrapText="1"/>
      <protection/>
    </xf>
    <xf numFmtId="164" fontId="16" fillId="0" borderId="7" xfId="20" applyFont="1" applyBorder="1" applyAlignment="1">
      <alignment horizontal="left" vertical="top" wrapText="1"/>
      <protection/>
    </xf>
    <xf numFmtId="164" fontId="12" fillId="2" borderId="23" xfId="22" applyFont="1" applyFill="1" applyBorder="1" applyAlignment="1" applyProtection="1">
      <alignment horizontal="center" vertical="center" wrapText="1" shrinkToFit="1"/>
      <protection hidden="1" locked="0"/>
    </xf>
    <xf numFmtId="164" fontId="12" fillId="0" borderId="24" xfId="22" applyFont="1" applyBorder="1" applyAlignment="1" applyProtection="1">
      <alignment horizontal="center" vertical="center"/>
      <protection hidden="1"/>
    </xf>
    <xf numFmtId="164" fontId="12" fillId="0" borderId="25" xfId="22" applyFont="1" applyBorder="1" applyAlignment="1" applyProtection="1">
      <alignment horizontal="center" vertical="center"/>
      <protection hidden="1"/>
    </xf>
    <xf numFmtId="164" fontId="12" fillId="2" borderId="26" xfId="22" applyFont="1" applyFill="1" applyBorder="1" applyAlignment="1" applyProtection="1">
      <alignment horizontal="center" vertical="center"/>
      <protection hidden="1" locked="0"/>
    </xf>
    <xf numFmtId="173" fontId="12" fillId="0" borderId="27" xfId="22" applyNumberFormat="1" applyFont="1" applyBorder="1" applyAlignment="1" applyProtection="1">
      <alignment horizontal="center" vertical="center"/>
      <protection hidden="1"/>
    </xf>
    <xf numFmtId="173" fontId="12" fillId="0" borderId="28" xfId="22" applyNumberFormat="1" applyFont="1" applyBorder="1" applyAlignment="1" applyProtection="1">
      <alignment horizontal="center" vertical="center"/>
      <protection hidden="1"/>
    </xf>
    <xf numFmtId="164" fontId="12" fillId="2" borderId="29" xfId="22" applyFont="1" applyFill="1" applyBorder="1" applyAlignment="1" applyProtection="1">
      <alignment horizontal="center" vertical="center" wrapText="1" shrinkToFit="1"/>
      <protection hidden="1" locked="0"/>
    </xf>
    <xf numFmtId="164" fontId="12" fillId="0" borderId="30" xfId="22" applyFont="1" applyBorder="1" applyAlignment="1" applyProtection="1">
      <alignment horizontal="center" vertical="center"/>
      <protection hidden="1"/>
    </xf>
    <xf numFmtId="164" fontId="12" fillId="0" borderId="31" xfId="22" applyFont="1" applyBorder="1" applyAlignment="1" applyProtection="1">
      <alignment horizontal="center" vertical="center"/>
      <protection hidden="1"/>
    </xf>
    <xf numFmtId="164" fontId="12" fillId="2" borderId="32" xfId="22" applyFont="1" applyFill="1" applyBorder="1" applyAlignment="1" applyProtection="1">
      <alignment horizontal="center" vertical="center"/>
      <protection hidden="1" locked="0"/>
    </xf>
    <xf numFmtId="173" fontId="12" fillId="0" borderId="33" xfId="22" applyNumberFormat="1" applyFont="1" applyBorder="1" applyAlignment="1" applyProtection="1">
      <alignment horizontal="center" vertical="center"/>
      <protection hidden="1"/>
    </xf>
    <xf numFmtId="173" fontId="12" fillId="0" borderId="34" xfId="22" applyNumberFormat="1" applyFont="1" applyBorder="1" applyAlignment="1" applyProtection="1">
      <alignment horizontal="center" vertical="center"/>
      <protection hidden="1"/>
    </xf>
    <xf numFmtId="164" fontId="12" fillId="2" borderId="35" xfId="22" applyFont="1" applyFill="1" applyBorder="1" applyAlignment="1" applyProtection="1">
      <alignment horizontal="center" vertical="center" wrapText="1" shrinkToFit="1"/>
      <protection hidden="1" locked="0"/>
    </xf>
    <xf numFmtId="164" fontId="12" fillId="0" borderId="36" xfId="22" applyFont="1" applyBorder="1" applyAlignment="1" applyProtection="1">
      <alignment horizontal="center" vertical="center"/>
      <protection hidden="1"/>
    </xf>
    <xf numFmtId="164" fontId="12" fillId="0" borderId="37" xfId="22" applyFont="1" applyBorder="1" applyAlignment="1" applyProtection="1">
      <alignment horizontal="center" vertical="center"/>
      <protection hidden="1"/>
    </xf>
    <xf numFmtId="164" fontId="12" fillId="2" borderId="38" xfId="22" applyFont="1" applyFill="1" applyBorder="1" applyAlignment="1" applyProtection="1">
      <alignment horizontal="center" vertical="center"/>
      <protection hidden="1" locked="0"/>
    </xf>
    <xf numFmtId="173" fontId="12" fillId="0" borderId="39" xfId="22" applyNumberFormat="1" applyFont="1" applyBorder="1" applyAlignment="1" applyProtection="1">
      <alignment horizontal="center" vertical="center"/>
      <protection hidden="1"/>
    </xf>
    <xf numFmtId="173" fontId="12" fillId="0" borderId="40" xfId="22" applyNumberFormat="1" applyFont="1" applyBorder="1" applyAlignment="1" applyProtection="1">
      <alignment horizontal="center" vertical="center"/>
      <protection hidden="1"/>
    </xf>
    <xf numFmtId="172" fontId="16" fillId="0" borderId="7" xfId="20" applyNumberFormat="1" applyFont="1" applyBorder="1" applyAlignment="1">
      <alignment horizontal="right" vertical="top" wrapText="1"/>
      <protection/>
    </xf>
    <xf numFmtId="164" fontId="12" fillId="3" borderId="7" xfId="22" applyFont="1" applyFill="1" applyBorder="1" applyAlignment="1" applyProtection="1">
      <alignment horizontal="center" vertical="center" wrapText="1" shrinkToFit="1"/>
      <protection hidden="1" locked="0"/>
    </xf>
    <xf numFmtId="164" fontId="12" fillId="0" borderId="41" xfId="22" applyFont="1" applyBorder="1" applyAlignment="1" applyProtection="1">
      <alignment horizontal="center" vertical="center"/>
      <protection hidden="1"/>
    </xf>
    <xf numFmtId="164" fontId="12" fillId="0" borderId="42" xfId="22" applyFont="1" applyBorder="1" applyAlignment="1" applyProtection="1">
      <alignment horizontal="center" vertical="center"/>
      <protection hidden="1"/>
    </xf>
    <xf numFmtId="164" fontId="12" fillId="3" borderId="43" xfId="22" applyFont="1" applyFill="1" applyBorder="1" applyAlignment="1" applyProtection="1">
      <alignment horizontal="center" vertical="center"/>
      <protection hidden="1" locked="0"/>
    </xf>
    <xf numFmtId="173" fontId="12" fillId="0" borderId="44" xfId="22" applyNumberFormat="1" applyFont="1" applyBorder="1" applyAlignment="1" applyProtection="1">
      <alignment horizontal="center" vertical="center"/>
      <protection hidden="1"/>
    </xf>
    <xf numFmtId="174" fontId="12" fillId="0" borderId="45" xfId="22" applyNumberFormat="1" applyFont="1" applyBorder="1" applyAlignment="1" applyProtection="1">
      <alignment horizontal="center" vertical="center"/>
      <protection hidden="1"/>
    </xf>
    <xf numFmtId="174" fontId="12" fillId="0" borderId="46" xfId="22" applyNumberFormat="1" applyFont="1" applyBorder="1" applyAlignment="1" applyProtection="1">
      <alignment horizontal="center" vertical="center"/>
      <protection hidden="1"/>
    </xf>
    <xf numFmtId="164" fontId="12" fillId="0" borderId="47" xfId="22" applyFont="1" applyBorder="1" applyAlignment="1" applyProtection="1">
      <alignment horizontal="center" vertical="center"/>
      <protection hidden="1"/>
    </xf>
    <xf numFmtId="164" fontId="12" fillId="0" borderId="48" xfId="22" applyFont="1" applyBorder="1" applyAlignment="1" applyProtection="1">
      <alignment horizontal="center" vertical="center"/>
      <protection hidden="1"/>
    </xf>
    <xf numFmtId="174" fontId="12" fillId="0" borderId="49" xfId="22" applyNumberFormat="1" applyFont="1" applyBorder="1" applyAlignment="1" applyProtection="1">
      <alignment horizontal="center" vertical="center"/>
      <protection hidden="1"/>
    </xf>
    <xf numFmtId="174" fontId="12" fillId="0" borderId="50" xfId="22" applyNumberFormat="1" applyFont="1" applyBorder="1" applyAlignment="1" applyProtection="1">
      <alignment horizontal="center" vertical="center"/>
      <protection hidden="1"/>
    </xf>
    <xf numFmtId="166" fontId="18" fillId="0" borderId="7" xfId="20" applyNumberFormat="1" applyFont="1" applyBorder="1" applyAlignment="1">
      <alignment horizontal="left" vertical="top" wrapText="1"/>
      <protection/>
    </xf>
    <xf numFmtId="164" fontId="12" fillId="0" borderId="51" xfId="22" applyFont="1" applyBorder="1" applyAlignment="1" applyProtection="1">
      <alignment horizontal="center" vertical="center"/>
      <protection hidden="1"/>
    </xf>
    <xf numFmtId="164" fontId="12" fillId="0" borderId="52" xfId="22" applyFont="1" applyBorder="1" applyAlignment="1" applyProtection="1">
      <alignment horizontal="center" vertical="center"/>
      <protection hidden="1"/>
    </xf>
    <xf numFmtId="174" fontId="12" fillId="0" borderId="53" xfId="22" applyNumberFormat="1" applyFont="1" applyBorder="1" applyAlignment="1" applyProtection="1">
      <alignment horizontal="center" vertical="center"/>
      <protection hidden="1"/>
    </xf>
    <xf numFmtId="174" fontId="12" fillId="0" borderId="40" xfId="22" applyNumberFormat="1" applyFont="1" applyBorder="1" applyAlignment="1" applyProtection="1">
      <alignment horizontal="center" vertical="center"/>
      <protection hidden="1"/>
    </xf>
    <xf numFmtId="164" fontId="12" fillId="2" borderId="7" xfId="22" applyFont="1" applyFill="1" applyBorder="1" applyAlignment="1" applyProtection="1">
      <alignment horizontal="center" vertical="center" wrapText="1" shrinkToFit="1"/>
      <protection hidden="1" locked="0"/>
    </xf>
    <xf numFmtId="164" fontId="12" fillId="0" borderId="54" xfId="22" applyFont="1" applyBorder="1" applyAlignment="1" applyProtection="1">
      <alignment horizontal="center" vertical="center"/>
      <protection hidden="1"/>
    </xf>
    <xf numFmtId="164" fontId="12" fillId="0" borderId="55" xfId="22" applyFont="1" applyBorder="1" applyAlignment="1" applyProtection="1">
      <alignment horizontal="center" vertical="center"/>
      <protection hidden="1"/>
    </xf>
    <xf numFmtId="164" fontId="12" fillId="2" borderId="43" xfId="22" applyFont="1" applyFill="1" applyBorder="1" applyAlignment="1" applyProtection="1">
      <alignment horizontal="center" vertical="center"/>
      <protection hidden="1" locked="0"/>
    </xf>
    <xf numFmtId="173" fontId="12" fillId="0" borderId="56" xfId="22" applyNumberFormat="1" applyFont="1" applyBorder="1" applyAlignment="1" applyProtection="1">
      <alignment horizontal="center" vertical="center"/>
      <protection hidden="1"/>
    </xf>
    <xf numFmtId="173" fontId="12" fillId="0" borderId="57" xfId="22" applyNumberFormat="1" applyFont="1" applyBorder="1" applyAlignment="1" applyProtection="1">
      <alignment horizontal="center" vertical="center"/>
      <protection hidden="1"/>
    </xf>
    <xf numFmtId="173" fontId="12" fillId="0" borderId="58" xfId="22" applyNumberFormat="1" applyFont="1" applyBorder="1" applyAlignment="1" applyProtection="1">
      <alignment horizontal="center" vertical="center"/>
      <protection hidden="1"/>
    </xf>
    <xf numFmtId="164" fontId="12" fillId="0" borderId="59" xfId="22" applyFont="1" applyBorder="1" applyAlignment="1" applyProtection="1">
      <alignment horizontal="center" vertical="center"/>
      <protection hidden="1"/>
    </xf>
    <xf numFmtId="166" fontId="19" fillId="0" borderId="7" xfId="20" applyNumberFormat="1" applyFont="1" applyBorder="1" applyAlignment="1">
      <alignment horizontal="right" vertical="top" wrapText="1"/>
      <protection/>
    </xf>
    <xf numFmtId="173" fontId="12" fillId="0" borderId="45" xfId="22" applyNumberFormat="1" applyFont="1" applyBorder="1" applyAlignment="1" applyProtection="1">
      <alignment horizontal="center" vertical="center"/>
      <protection hidden="1"/>
    </xf>
    <xf numFmtId="173" fontId="12" fillId="0" borderId="46" xfId="22" applyNumberFormat="1" applyFont="1" applyBorder="1" applyAlignment="1" applyProtection="1">
      <alignment horizontal="center" vertical="center"/>
      <protection hidden="1"/>
    </xf>
    <xf numFmtId="173" fontId="12" fillId="0" borderId="49" xfId="22" applyNumberFormat="1" applyFont="1" applyBorder="1" applyAlignment="1" applyProtection="1">
      <alignment horizontal="center" vertical="center"/>
      <protection hidden="1"/>
    </xf>
    <xf numFmtId="173" fontId="12" fillId="0" borderId="50" xfId="22" applyNumberFormat="1" applyFont="1" applyBorder="1" applyAlignment="1" applyProtection="1">
      <alignment horizontal="center" vertical="center"/>
      <protection hidden="1"/>
    </xf>
    <xf numFmtId="173" fontId="12" fillId="0" borderId="53" xfId="22" applyNumberFormat="1" applyFont="1" applyBorder="1" applyAlignment="1" applyProtection="1">
      <alignment horizontal="center" vertical="center"/>
      <protection hidden="1"/>
    </xf>
    <xf numFmtId="164" fontId="12" fillId="0" borderId="60" xfId="22" applyFont="1" applyBorder="1" applyAlignment="1" applyProtection="1">
      <alignment horizontal="center" vertical="center"/>
      <protection hidden="1"/>
    </xf>
    <xf numFmtId="164" fontId="12" fillId="0" borderId="61" xfId="22" applyFont="1" applyBorder="1" applyAlignment="1" applyProtection="1">
      <alignment horizontal="center" vertical="center"/>
      <protection hidden="1"/>
    </xf>
    <xf numFmtId="173" fontId="12" fillId="0" borderId="62" xfId="22" applyNumberFormat="1" applyFont="1" applyBorder="1" applyAlignment="1" applyProtection="1">
      <alignment horizontal="center" vertical="center"/>
      <protection hidden="1"/>
    </xf>
    <xf numFmtId="173" fontId="12" fillId="0" borderId="63" xfId="22" applyNumberFormat="1" applyFont="1" applyBorder="1" applyAlignment="1" applyProtection="1">
      <alignment horizontal="center" vertical="center"/>
      <protection hidden="1"/>
    </xf>
    <xf numFmtId="164" fontId="12" fillId="4" borderId="64" xfId="22" applyFont="1" applyFill="1" applyBorder="1" applyAlignment="1" applyProtection="1">
      <alignment horizontal="right" vertical="center"/>
      <protection hidden="1"/>
    </xf>
    <xf numFmtId="164" fontId="13" fillId="4" borderId="65" xfId="22" applyFont="1" applyFill="1" applyBorder="1" applyAlignment="1" applyProtection="1">
      <alignment horizontal="center" vertical="center"/>
      <protection hidden="1"/>
    </xf>
    <xf numFmtId="173" fontId="12" fillId="4" borderId="65" xfId="22" applyNumberFormat="1" applyFont="1" applyFill="1" applyBorder="1" applyAlignment="1" applyProtection="1">
      <alignment horizontal="center" vertical="center"/>
      <protection hidden="1"/>
    </xf>
    <xf numFmtId="173" fontId="12" fillId="4" borderId="66" xfId="22" applyNumberFormat="1" applyFont="1" applyFill="1" applyBorder="1" applyAlignment="1" applyProtection="1">
      <alignment horizontal="center" vertical="center"/>
      <protection hidden="1"/>
    </xf>
    <xf numFmtId="173" fontId="12" fillId="4" borderId="3" xfId="22" applyNumberFormat="1" applyFont="1" applyFill="1" applyBorder="1" applyAlignment="1" applyProtection="1">
      <alignment horizontal="center" vertical="center"/>
      <protection hidden="1"/>
    </xf>
    <xf numFmtId="173" fontId="12" fillId="4" borderId="67" xfId="22" applyNumberFormat="1" applyFont="1" applyFill="1" applyBorder="1" applyAlignment="1" applyProtection="1">
      <alignment horizontal="center" vertical="center"/>
      <protection hidden="1"/>
    </xf>
    <xf numFmtId="174" fontId="12" fillId="4" borderId="67" xfId="22" applyNumberFormat="1" applyFont="1" applyFill="1" applyBorder="1" applyAlignment="1" applyProtection="1">
      <alignment horizontal="center" vertical="center"/>
      <protection hidden="1"/>
    </xf>
    <xf numFmtId="174" fontId="12" fillId="4" borderId="4" xfId="22" applyNumberFormat="1" applyFont="1" applyFill="1" applyBorder="1" applyAlignment="1" applyProtection="1">
      <alignment horizontal="center" vertical="center"/>
      <protection hidden="1"/>
    </xf>
    <xf numFmtId="164" fontId="12" fillId="0" borderId="5" xfId="22" applyFont="1" applyBorder="1" applyAlignment="1" applyProtection="1">
      <alignment horizontal="right" vertical="center" wrapText="1" shrinkToFit="1"/>
      <protection hidden="1"/>
    </xf>
    <xf numFmtId="164" fontId="13" fillId="0" borderId="7" xfId="22" applyFont="1" applyBorder="1" applyAlignment="1" applyProtection="1">
      <alignment horizontal="center" vertical="center"/>
      <protection hidden="1"/>
    </xf>
    <xf numFmtId="168" fontId="12" fillId="0" borderId="7" xfId="22" applyNumberFormat="1" applyFont="1" applyBorder="1" applyAlignment="1" applyProtection="1">
      <alignment horizontal="center" vertical="center"/>
      <protection hidden="1"/>
    </xf>
    <xf numFmtId="168" fontId="11" fillId="0" borderId="0" xfId="22" applyNumberFormat="1" applyFont="1" applyAlignment="1">
      <alignment horizontal="center" vertical="center"/>
      <protection/>
    </xf>
    <xf numFmtId="164" fontId="6" fillId="5" borderId="68" xfId="22" applyFont="1" applyFill="1" applyBorder="1" applyAlignment="1" applyProtection="1">
      <alignment horizontal="center" vertical="center" wrapText="1" shrinkToFit="1"/>
      <protection hidden="1"/>
    </xf>
    <xf numFmtId="164" fontId="6" fillId="5" borderId="69" xfId="22" applyFont="1" applyFill="1" applyBorder="1" applyAlignment="1" applyProtection="1">
      <alignment horizontal="center" vertical="center"/>
      <protection hidden="1"/>
    </xf>
    <xf numFmtId="168" fontId="6" fillId="5" borderId="70" xfId="22" applyNumberFormat="1" applyFont="1" applyFill="1" applyBorder="1" applyAlignment="1" applyProtection="1">
      <alignment horizontal="center" vertical="center"/>
      <protection hidden="1"/>
    </xf>
    <xf numFmtId="164" fontId="12" fillId="0" borderId="71" xfId="22" applyFont="1" applyBorder="1" applyAlignment="1" applyProtection="1">
      <alignment horizontal="center" vertical="center" wrapText="1" shrinkToFit="1"/>
      <protection hidden="1"/>
    </xf>
    <xf numFmtId="164" fontId="0" fillId="0" borderId="72" xfId="22" applyBorder="1" applyProtection="1">
      <alignment/>
      <protection hidden="1"/>
    </xf>
    <xf numFmtId="171" fontId="13" fillId="0" borderId="72" xfId="22" applyNumberFormat="1" applyFont="1" applyBorder="1" applyAlignment="1" applyProtection="1">
      <alignment horizontal="center" vertical="center"/>
      <protection hidden="1"/>
    </xf>
    <xf numFmtId="164" fontId="13" fillId="0" borderId="72" xfId="22" applyFont="1" applyBorder="1" applyAlignment="1" applyProtection="1">
      <alignment horizontal="center" vertical="center"/>
      <protection hidden="1"/>
    </xf>
    <xf numFmtId="168" fontId="13" fillId="0" borderId="21" xfId="22" applyNumberFormat="1" applyFont="1" applyBorder="1" applyAlignment="1" applyProtection="1">
      <alignment horizontal="center" vertical="center"/>
      <protection hidden="1"/>
    </xf>
    <xf numFmtId="164" fontId="20" fillId="4" borderId="65" xfId="20" applyFont="1" applyFill="1" applyBorder="1" applyAlignment="1">
      <alignment horizontal="center" vertical="center" wrapText="1"/>
      <protection/>
    </xf>
    <xf numFmtId="164" fontId="16" fillId="0" borderId="65" xfId="20" applyFont="1" applyBorder="1" applyAlignment="1">
      <alignment horizontal="left" vertical="center" wrapText="1"/>
      <protection/>
    </xf>
    <xf numFmtId="164" fontId="16" fillId="0" borderId="65" xfId="20" applyFont="1" applyBorder="1" applyAlignment="1">
      <alignment horizontal="left" vertical="top" wrapText="1"/>
      <protection/>
    </xf>
    <xf numFmtId="173" fontId="12" fillId="0" borderId="73" xfId="22" applyNumberFormat="1" applyFont="1" applyBorder="1" applyAlignment="1" applyProtection="1">
      <alignment horizontal="center" vertical="center"/>
      <protection hidden="1"/>
    </xf>
    <xf numFmtId="164" fontId="12" fillId="0" borderId="74" xfId="22" applyFont="1" applyBorder="1" applyAlignment="1" applyProtection="1">
      <alignment horizontal="center" vertical="center"/>
      <protection hidden="1"/>
    </xf>
    <xf numFmtId="164" fontId="12" fillId="0" borderId="75" xfId="22" applyFont="1" applyBorder="1" applyAlignment="1" applyProtection="1">
      <alignment horizontal="center" vertical="center"/>
      <protection hidden="1"/>
    </xf>
    <xf numFmtId="164" fontId="12" fillId="0" borderId="76" xfId="22" applyFont="1" applyBorder="1" applyAlignment="1" applyProtection="1">
      <alignment horizontal="center" vertical="center"/>
      <protection hidden="1"/>
    </xf>
    <xf numFmtId="164" fontId="20" fillId="4" borderId="7" xfId="20" applyFont="1" applyFill="1" applyBorder="1" applyAlignment="1">
      <alignment horizontal="center" vertical="center" wrapText="1"/>
      <protection/>
    </xf>
    <xf numFmtId="164" fontId="12" fillId="2" borderId="77" xfId="22" applyFont="1" applyFill="1" applyBorder="1" applyAlignment="1" applyProtection="1">
      <alignment horizontal="center" vertical="center" wrapText="1" shrinkToFit="1"/>
      <protection hidden="1" locked="0"/>
    </xf>
    <xf numFmtId="164" fontId="12" fillId="2" borderId="78" xfId="22" applyFont="1" applyFill="1" applyBorder="1" applyAlignment="1" applyProtection="1">
      <alignment horizontal="center" vertical="center"/>
      <protection hidden="1" locked="0"/>
    </xf>
    <xf numFmtId="173" fontId="12" fillId="0" borderId="79" xfId="22" applyNumberFormat="1" applyFont="1" applyBorder="1" applyAlignment="1" applyProtection="1">
      <alignment horizontal="center" vertical="center"/>
      <protection hidden="1"/>
    </xf>
    <xf numFmtId="173" fontId="12" fillId="0" borderId="80" xfId="22" applyNumberFormat="1" applyFont="1" applyBorder="1" applyAlignment="1" applyProtection="1">
      <alignment horizontal="center" vertical="center"/>
      <protection hidden="1"/>
    </xf>
    <xf numFmtId="164" fontId="12" fillId="0" borderId="81" xfId="22" applyFont="1" applyBorder="1" applyAlignment="1" applyProtection="1">
      <alignment horizontal="center" vertical="center"/>
      <protection hidden="1"/>
    </xf>
    <xf numFmtId="164" fontId="12" fillId="2" borderId="82" xfId="22" applyFont="1" applyFill="1" applyBorder="1" applyAlignment="1" applyProtection="1">
      <alignment horizontal="center" vertical="center"/>
      <protection hidden="1" locked="0"/>
    </xf>
    <xf numFmtId="175" fontId="12" fillId="0" borderId="50" xfId="22" applyNumberFormat="1" applyFont="1" applyBorder="1" applyAlignment="1" applyProtection="1">
      <alignment horizontal="center" vertical="center"/>
      <protection hidden="1"/>
    </xf>
    <xf numFmtId="164" fontId="20" fillId="4" borderId="69" xfId="20" applyFont="1" applyFill="1" applyBorder="1" applyAlignment="1">
      <alignment horizontal="center" vertical="center" wrapText="1"/>
      <protection/>
    </xf>
    <xf numFmtId="164" fontId="16" fillId="0" borderId="69" xfId="20" applyFont="1" applyBorder="1" applyAlignment="1">
      <alignment horizontal="left" vertical="center" wrapText="1"/>
      <protection/>
    </xf>
    <xf numFmtId="164" fontId="16" fillId="0" borderId="69" xfId="20" applyFont="1" applyBorder="1" applyAlignment="1">
      <alignment horizontal="left" vertical="top" wrapText="1"/>
      <protection/>
    </xf>
    <xf numFmtId="164" fontId="12" fillId="2" borderId="83" xfId="22" applyFont="1" applyFill="1" applyBorder="1" applyAlignment="1" applyProtection="1">
      <alignment horizontal="center" vertical="center" wrapText="1" shrinkToFit="1"/>
      <protection hidden="1" locked="0"/>
    </xf>
    <xf numFmtId="164" fontId="12" fillId="0" borderId="84" xfId="22" applyFont="1" applyBorder="1" applyAlignment="1" applyProtection="1">
      <alignment horizontal="center" vertical="center"/>
      <protection hidden="1"/>
    </xf>
    <xf numFmtId="164" fontId="12" fillId="0" borderId="85" xfId="22" applyFont="1" applyBorder="1" applyAlignment="1" applyProtection="1">
      <alignment horizontal="center" vertical="center"/>
      <protection hidden="1"/>
    </xf>
    <xf numFmtId="164" fontId="12" fillId="2" borderId="86" xfId="22" applyFont="1" applyFill="1" applyBorder="1" applyAlignment="1" applyProtection="1">
      <alignment horizontal="center" vertical="center"/>
      <protection hidden="1" locked="0"/>
    </xf>
    <xf numFmtId="173" fontId="12" fillId="0" borderId="87" xfId="22" applyNumberFormat="1" applyFont="1" applyBorder="1" applyAlignment="1" applyProtection="1">
      <alignment horizontal="center" vertical="center"/>
      <protection hidden="1"/>
    </xf>
    <xf numFmtId="173" fontId="12" fillId="0" borderId="88" xfId="22" applyNumberFormat="1" applyFont="1" applyBorder="1" applyAlignment="1" applyProtection="1">
      <alignment horizontal="center" vertical="center"/>
      <protection hidden="1"/>
    </xf>
    <xf numFmtId="164" fontId="12" fillId="2" borderId="89" xfId="22" applyFont="1" applyFill="1" applyBorder="1" applyAlignment="1" applyProtection="1">
      <alignment horizontal="center" vertical="center"/>
      <protection hidden="1" locked="0"/>
    </xf>
    <xf numFmtId="173" fontId="12" fillId="0" borderId="21" xfId="22" applyNumberFormat="1" applyFont="1" applyBorder="1" applyAlignment="1" applyProtection="1">
      <alignment horizontal="center" vertical="center"/>
      <protection hidden="1"/>
    </xf>
    <xf numFmtId="174" fontId="12" fillId="0" borderId="22" xfId="22" applyNumberFormat="1" applyFont="1" applyBorder="1" applyAlignment="1" applyProtection="1">
      <alignment horizontal="center" vertical="center"/>
      <protection hidden="1"/>
    </xf>
    <xf numFmtId="175" fontId="12" fillId="4" borderId="4" xfId="22" applyNumberFormat="1" applyFont="1" applyFill="1" applyBorder="1" applyAlignment="1" applyProtection="1">
      <alignment horizontal="center" vertical="center"/>
      <protection hidden="1"/>
    </xf>
    <xf numFmtId="168" fontId="12" fillId="0" borderId="8" xfId="22" applyNumberFormat="1" applyFont="1" applyBorder="1" applyAlignment="1" applyProtection="1">
      <alignment horizontal="center" vertical="center"/>
      <protection hidden="1"/>
    </xf>
    <xf numFmtId="164" fontId="13" fillId="5" borderId="19" xfId="22" applyFont="1" applyFill="1" applyBorder="1" applyAlignment="1" applyProtection="1">
      <alignment horizontal="center" vertical="center" textRotation="90" wrapText="1"/>
      <protection hidden="1"/>
    </xf>
    <xf numFmtId="164" fontId="12" fillId="2" borderId="90" xfId="22" applyFont="1" applyFill="1" applyBorder="1" applyAlignment="1" applyProtection="1">
      <alignment horizontal="center" vertical="center" wrapText="1" shrinkToFit="1"/>
      <protection hidden="1" locked="0"/>
    </xf>
    <xf numFmtId="164" fontId="12" fillId="2" borderId="91" xfId="22" applyFont="1" applyFill="1" applyBorder="1" applyAlignment="1" applyProtection="1">
      <alignment horizontal="center" vertical="center"/>
      <protection hidden="1" locked="0"/>
    </xf>
    <xf numFmtId="164" fontId="14" fillId="0" borderId="0" xfId="22" applyFont="1" applyAlignment="1">
      <alignment horizontal="center" vertical="center"/>
      <protection/>
    </xf>
    <xf numFmtId="164" fontId="12" fillId="2" borderId="92" xfId="22" applyFont="1" applyFill="1" applyBorder="1" applyAlignment="1" applyProtection="1">
      <alignment horizontal="center" vertical="center"/>
      <protection hidden="1" locked="0"/>
    </xf>
    <xf numFmtId="173" fontId="12" fillId="0" borderId="93" xfId="22" applyNumberFormat="1" applyFont="1" applyBorder="1" applyAlignment="1" applyProtection="1">
      <alignment horizontal="center" vertical="center"/>
      <protection hidden="1"/>
    </xf>
    <xf numFmtId="164" fontId="12" fillId="2" borderId="94" xfId="22" applyFont="1" applyFill="1" applyBorder="1" applyAlignment="1" applyProtection="1">
      <alignment horizontal="center" vertical="center" wrapText="1" shrinkToFit="1"/>
      <protection hidden="1" locked="0"/>
    </xf>
    <xf numFmtId="164" fontId="12" fillId="2" borderId="95" xfId="22" applyFont="1" applyFill="1" applyBorder="1" applyAlignment="1" applyProtection="1">
      <alignment horizontal="center" vertical="center"/>
      <protection hidden="1" locked="0"/>
    </xf>
    <xf numFmtId="173" fontId="12" fillId="0" borderId="96" xfId="22" applyNumberFormat="1" applyFont="1" applyBorder="1" applyAlignment="1" applyProtection="1">
      <alignment horizontal="center" vertical="center"/>
      <protection hidden="1"/>
    </xf>
    <xf numFmtId="173" fontId="12" fillId="0" borderId="97" xfId="22" applyNumberFormat="1" applyFont="1" applyBorder="1" applyAlignment="1" applyProtection="1">
      <alignment horizontal="center" vertical="center"/>
      <protection hidden="1"/>
    </xf>
    <xf numFmtId="164" fontId="12" fillId="2" borderId="98" xfId="22" applyFont="1" applyFill="1" applyBorder="1" applyAlignment="1" applyProtection="1">
      <alignment horizontal="center" vertical="center"/>
      <protection hidden="1" locked="0"/>
    </xf>
    <xf numFmtId="164" fontId="12" fillId="0" borderId="99" xfId="22" applyFont="1" applyBorder="1" applyAlignment="1" applyProtection="1">
      <alignment horizontal="center" vertical="center"/>
      <protection hidden="1"/>
    </xf>
    <xf numFmtId="164" fontId="12" fillId="2" borderId="100" xfId="22" applyFont="1" applyFill="1" applyBorder="1" applyAlignment="1" applyProtection="1">
      <alignment horizontal="center" vertical="center"/>
      <protection hidden="1" locked="0"/>
    </xf>
    <xf numFmtId="173" fontId="12" fillId="0" borderId="101" xfId="22" applyNumberFormat="1" applyFont="1" applyBorder="1" applyAlignment="1" applyProtection="1">
      <alignment horizontal="center" vertical="center"/>
      <protection hidden="1"/>
    </xf>
    <xf numFmtId="164" fontId="12" fillId="0" borderId="102" xfId="22" applyFont="1" applyBorder="1" applyAlignment="1" applyProtection="1">
      <alignment horizontal="center" vertical="center"/>
      <protection hidden="1"/>
    </xf>
    <xf numFmtId="176" fontId="0" fillId="0" borderId="0" xfId="17" applyFont="1" applyFill="1" applyBorder="1" applyAlignment="1" applyProtection="1">
      <alignment/>
      <protection/>
    </xf>
    <xf numFmtId="166" fontId="18" fillId="0" borderId="7" xfId="20" applyNumberFormat="1" applyFont="1" applyBorder="1" applyAlignment="1">
      <alignment horizontal="right" vertical="top" wrapText="1"/>
      <protection/>
    </xf>
    <xf numFmtId="173" fontId="12" fillId="0" borderId="103" xfId="22" applyNumberFormat="1" applyFont="1" applyBorder="1" applyAlignment="1" applyProtection="1">
      <alignment horizontal="center" vertical="center"/>
      <protection hidden="1"/>
    </xf>
    <xf numFmtId="164" fontId="12" fillId="2" borderId="104" xfId="22" applyFont="1" applyFill="1" applyBorder="1" applyAlignment="1" applyProtection="1">
      <alignment horizontal="center" vertical="center"/>
      <protection hidden="1" locked="0"/>
    </xf>
    <xf numFmtId="173" fontId="12" fillId="0" borderId="105" xfId="22" applyNumberFormat="1" applyFont="1" applyBorder="1" applyAlignment="1" applyProtection="1">
      <alignment horizontal="center" vertical="center"/>
      <protection hidden="1"/>
    </xf>
    <xf numFmtId="173" fontId="12" fillId="0" borderId="106" xfId="22" applyNumberFormat="1" applyFont="1" applyBorder="1" applyAlignment="1" applyProtection="1">
      <alignment horizontal="center" vertical="center"/>
      <protection hidden="1"/>
    </xf>
    <xf numFmtId="164" fontId="12" fillId="2" borderId="100" xfId="22" applyFont="1" applyFill="1" applyBorder="1" applyAlignment="1" applyProtection="1">
      <alignment horizontal="center" vertical="center" wrapText="1" shrinkToFit="1"/>
      <protection hidden="1" locked="0"/>
    </xf>
    <xf numFmtId="164" fontId="12" fillId="2" borderId="43" xfId="22" applyFont="1" applyFill="1" applyBorder="1" applyAlignment="1" applyProtection="1">
      <alignment horizontal="center" vertical="center" wrapText="1" shrinkToFit="1"/>
      <protection hidden="1" locked="0"/>
    </xf>
    <xf numFmtId="164" fontId="12" fillId="2" borderId="107" xfId="22" applyFont="1" applyFill="1" applyBorder="1" applyAlignment="1" applyProtection="1">
      <alignment horizontal="center" vertical="center" wrapText="1" shrinkToFit="1"/>
      <protection hidden="1" locked="0"/>
    </xf>
    <xf numFmtId="164" fontId="12" fillId="0" borderId="108" xfId="22" applyFont="1" applyBorder="1" applyAlignment="1" applyProtection="1">
      <alignment horizontal="center" vertical="center"/>
      <protection hidden="1"/>
    </xf>
    <xf numFmtId="164" fontId="13" fillId="4" borderId="14" xfId="22" applyFont="1" applyFill="1" applyBorder="1" applyAlignment="1" applyProtection="1">
      <alignment horizontal="center" vertical="center"/>
      <protection hidden="1"/>
    </xf>
    <xf numFmtId="164" fontId="16" fillId="0" borderId="65" xfId="20" applyFont="1" applyBorder="1" applyAlignment="1">
      <alignment horizontal="center" vertical="top" wrapText="1"/>
      <protection/>
    </xf>
    <xf numFmtId="164" fontId="3" fillId="0" borderId="0" xfId="22" applyFont="1" applyAlignment="1">
      <alignment vertical="center"/>
      <protection/>
    </xf>
    <xf numFmtId="164" fontId="16" fillId="0" borderId="7" xfId="20" applyFont="1" applyBorder="1" applyAlignment="1">
      <alignment horizontal="center" vertical="top" wrapText="1"/>
      <protection/>
    </xf>
    <xf numFmtId="173" fontId="12" fillId="0" borderId="48" xfId="22" applyNumberFormat="1" applyFont="1" applyBorder="1" applyAlignment="1" applyProtection="1">
      <alignment horizontal="center" vertical="center"/>
      <protection hidden="1"/>
    </xf>
    <xf numFmtId="173" fontId="12" fillId="0" borderId="109" xfId="22" applyNumberFormat="1" applyFont="1" applyBorder="1" applyAlignment="1" applyProtection="1">
      <alignment horizontal="center" vertical="center"/>
      <protection hidden="1"/>
    </xf>
    <xf numFmtId="164" fontId="16" fillId="0" borderId="7" xfId="20" applyFont="1" applyBorder="1" applyAlignment="1">
      <alignment horizontal="center" vertical="center" wrapText="1"/>
      <protection/>
    </xf>
    <xf numFmtId="166" fontId="19" fillId="0" borderId="7" xfId="17" applyNumberFormat="1" applyFont="1" applyFill="1" applyBorder="1" applyAlignment="1" applyProtection="1">
      <alignment horizontal="right" vertical="top" wrapText="1"/>
      <protection/>
    </xf>
    <xf numFmtId="173" fontId="12" fillId="0" borderId="110" xfId="22" applyNumberFormat="1" applyFont="1" applyBorder="1" applyAlignment="1" applyProtection="1">
      <alignment horizontal="center" vertical="center"/>
      <protection hidden="1"/>
    </xf>
    <xf numFmtId="166" fontId="18" fillId="0" borderId="7" xfId="17" applyNumberFormat="1" applyFont="1" applyFill="1" applyBorder="1" applyAlignment="1" applyProtection="1">
      <alignment horizontal="left" vertical="top" wrapText="1"/>
      <protection/>
    </xf>
    <xf numFmtId="173" fontId="12" fillId="0" borderId="111" xfId="22" applyNumberFormat="1" applyFont="1" applyBorder="1" applyAlignment="1" applyProtection="1">
      <alignment horizontal="center" vertical="center"/>
      <protection hidden="1"/>
    </xf>
    <xf numFmtId="173" fontId="12" fillId="0" borderId="112" xfId="22" applyNumberFormat="1" applyFont="1" applyBorder="1" applyAlignment="1" applyProtection="1">
      <alignment horizontal="center" vertical="center"/>
      <protection hidden="1"/>
    </xf>
    <xf numFmtId="164" fontId="16" fillId="0" borderId="100" xfId="20" applyFont="1" applyBorder="1" applyAlignment="1">
      <alignment horizontal="left" vertical="center" wrapText="1"/>
      <protection/>
    </xf>
    <xf numFmtId="166" fontId="19" fillId="0" borderId="7" xfId="20" applyNumberFormat="1" applyFont="1" applyBorder="1" applyAlignment="1">
      <alignment horizontal="right" vertical="top" wrapText="1"/>
      <protection/>
    </xf>
    <xf numFmtId="164" fontId="18" fillId="0" borderId="7" xfId="20" applyFont="1" applyBorder="1" applyAlignment="1">
      <alignment horizontal="left" vertical="top" wrapText="1"/>
      <protection/>
    </xf>
    <xf numFmtId="164" fontId="12" fillId="0" borderId="113" xfId="22" applyFont="1" applyBorder="1" applyAlignment="1" applyProtection="1">
      <alignment horizontal="center" vertical="center" textRotation="90"/>
      <protection hidden="1"/>
    </xf>
    <xf numFmtId="164" fontId="13" fillId="5" borderId="65" xfId="22" applyFont="1" applyFill="1" applyBorder="1" applyAlignment="1" applyProtection="1">
      <alignment horizontal="center" vertical="center" textRotation="90" wrapText="1"/>
      <protection hidden="1"/>
    </xf>
    <xf numFmtId="172" fontId="3" fillId="0" borderId="0" xfId="22" applyNumberFormat="1" applyFont="1">
      <alignment/>
      <protection/>
    </xf>
    <xf numFmtId="164" fontId="13" fillId="0" borderId="16" xfId="22" applyFont="1" applyBorder="1" applyAlignment="1" applyProtection="1">
      <alignment horizontal="center" vertical="center" textRotation="90"/>
      <protection hidden="1"/>
    </xf>
    <xf numFmtId="164" fontId="17" fillId="4" borderId="65" xfId="20" applyFont="1" applyFill="1" applyBorder="1" applyAlignment="1">
      <alignment horizontal="center" vertical="center" textRotation="90" wrapText="1"/>
      <protection/>
    </xf>
    <xf numFmtId="164" fontId="16" fillId="0" borderId="10" xfId="20" applyFont="1" applyBorder="1" applyAlignment="1">
      <alignment horizontal="left" vertical="top" wrapText="1"/>
      <protection/>
    </xf>
    <xf numFmtId="164" fontId="16" fillId="0" borderId="114" xfId="20" applyFont="1" applyBorder="1" applyAlignment="1">
      <alignment horizontal="left" vertical="top" wrapText="1"/>
      <protection/>
    </xf>
    <xf numFmtId="164" fontId="21" fillId="2" borderId="10" xfId="20" applyFont="1" applyFill="1" applyBorder="1" applyAlignment="1" applyProtection="1">
      <alignment horizontal="right" vertical="center" wrapText="1"/>
      <protection locked="0"/>
    </xf>
    <xf numFmtId="164" fontId="16" fillId="0" borderId="115" xfId="20" applyFont="1" applyBorder="1" applyAlignment="1">
      <alignment horizontal="left" vertical="top" wrapText="1"/>
      <protection/>
    </xf>
    <xf numFmtId="164" fontId="18" fillId="0" borderId="10" xfId="20" applyFont="1" applyBorder="1" applyAlignment="1">
      <alignment horizontal="left" vertical="top" wrapText="1"/>
      <protection/>
    </xf>
    <xf numFmtId="164" fontId="16" fillId="0" borderId="100" xfId="20" applyFont="1" applyBorder="1" applyAlignment="1">
      <alignment horizontal="left" vertical="top" wrapText="1"/>
      <protection/>
    </xf>
    <xf numFmtId="164" fontId="17" fillId="2" borderId="7" xfId="20" applyFont="1" applyFill="1" applyBorder="1" applyAlignment="1" applyProtection="1">
      <alignment horizontal="right" vertical="center" wrapText="1"/>
      <protection locked="0"/>
    </xf>
    <xf numFmtId="164" fontId="16" fillId="0" borderId="9" xfId="20" applyFont="1" applyBorder="1" applyAlignment="1">
      <alignment horizontal="left" vertical="top" wrapText="1"/>
      <protection/>
    </xf>
    <xf numFmtId="164" fontId="16" fillId="0" borderId="16" xfId="22" applyFont="1" applyBorder="1" applyAlignment="1" applyProtection="1">
      <alignment horizontal="center" vertical="center" textRotation="90"/>
      <protection hidden="1"/>
    </xf>
    <xf numFmtId="164" fontId="13" fillId="5" borderId="19" xfId="22" applyFont="1" applyFill="1" applyBorder="1" applyAlignment="1" applyProtection="1">
      <alignment horizontal="center" vertical="center" textRotation="90"/>
      <protection hidden="1"/>
    </xf>
    <xf numFmtId="174" fontId="12" fillId="0" borderId="27" xfId="22" applyNumberFormat="1" applyFont="1" applyBorder="1" applyAlignment="1" applyProtection="1">
      <alignment horizontal="center" vertical="center"/>
      <protection hidden="1"/>
    </xf>
    <xf numFmtId="174" fontId="12" fillId="0" borderId="28" xfId="22" applyNumberFormat="1" applyFont="1" applyBorder="1" applyAlignment="1" applyProtection="1">
      <alignment horizontal="center" vertical="center"/>
      <protection hidden="1"/>
    </xf>
    <xf numFmtId="164" fontId="12" fillId="4" borderId="64" xfId="22" applyFont="1" applyFill="1" applyBorder="1" applyAlignment="1" applyProtection="1">
      <alignment horizontal="center" vertical="center"/>
      <protection hidden="1"/>
    </xf>
    <xf numFmtId="164" fontId="12" fillId="0" borderId="5" xfId="22" applyFont="1" applyBorder="1" applyAlignment="1" applyProtection="1">
      <alignment horizontal="center" vertical="center" wrapText="1" shrinkToFit="1"/>
      <protection hidden="1"/>
    </xf>
    <xf numFmtId="164" fontId="16" fillId="0" borderId="71" xfId="22" applyFont="1" applyBorder="1" applyProtection="1">
      <alignment/>
      <protection hidden="1"/>
    </xf>
    <xf numFmtId="164" fontId="12" fillId="0" borderId="72" xfId="22" applyFont="1" applyBorder="1" applyProtection="1">
      <alignment/>
      <protection hidden="1"/>
    </xf>
    <xf numFmtId="164" fontId="16" fillId="0" borderId="72" xfId="22" applyFont="1" applyBorder="1" applyProtection="1">
      <alignment/>
      <protection hidden="1"/>
    </xf>
    <xf numFmtId="164" fontId="16" fillId="0" borderId="72" xfId="22" applyFont="1" applyBorder="1" applyAlignment="1" applyProtection="1">
      <alignment horizontal="left" vertical="center"/>
      <protection hidden="1"/>
    </xf>
    <xf numFmtId="164" fontId="16" fillId="0" borderId="72" xfId="22" applyFont="1" applyBorder="1" applyAlignment="1" applyProtection="1">
      <alignment horizontal="center" vertical="center"/>
      <protection hidden="1"/>
    </xf>
    <xf numFmtId="164" fontId="12" fillId="0" borderId="72" xfId="22" applyFont="1" applyBorder="1" applyAlignment="1" applyProtection="1">
      <alignment horizontal="center" vertical="center"/>
      <protection hidden="1"/>
    </xf>
    <xf numFmtId="164" fontId="12" fillId="0" borderId="116" xfId="22" applyFont="1" applyBorder="1" applyAlignment="1" applyProtection="1">
      <alignment horizontal="center" vertical="center"/>
      <protection hidden="1"/>
    </xf>
    <xf numFmtId="164" fontId="23" fillId="6" borderId="113" xfId="22" applyFont="1" applyFill="1" applyBorder="1" applyAlignment="1" applyProtection="1">
      <alignment horizontal="center" vertical="center"/>
      <protection hidden="1"/>
    </xf>
    <xf numFmtId="164" fontId="23" fillId="6" borderId="117" xfId="22" applyFont="1" applyFill="1" applyBorder="1" applyAlignment="1" applyProtection="1">
      <alignment horizontal="center" vertical="center"/>
      <protection hidden="1"/>
    </xf>
    <xf numFmtId="164" fontId="23" fillId="6" borderId="118" xfId="22" applyFont="1" applyFill="1" applyBorder="1" applyAlignment="1" applyProtection="1">
      <alignment horizontal="center" vertical="center"/>
      <protection hidden="1"/>
    </xf>
    <xf numFmtId="168" fontId="24" fillId="6" borderId="119" xfId="22" applyNumberFormat="1" applyFont="1" applyFill="1" applyBorder="1" applyAlignment="1" applyProtection="1">
      <alignment horizontal="center" vertical="center"/>
      <protection hidden="1"/>
    </xf>
    <xf numFmtId="164" fontId="23" fillId="6" borderId="120" xfId="22" applyFont="1" applyFill="1" applyBorder="1" applyAlignment="1" applyProtection="1">
      <alignment horizontal="center" vertical="center"/>
      <protection hidden="1"/>
    </xf>
    <xf numFmtId="164" fontId="23" fillId="6" borderId="121" xfId="22" applyFont="1" applyFill="1" applyBorder="1" applyAlignment="1" applyProtection="1">
      <alignment horizontal="center" vertical="center"/>
      <protection hidden="1"/>
    </xf>
    <xf numFmtId="164" fontId="23" fillId="6" borderId="0" xfId="22" applyFont="1" applyFill="1" applyAlignment="1" applyProtection="1">
      <alignment horizontal="center" vertical="center"/>
      <protection hidden="1"/>
    </xf>
    <xf numFmtId="168" fontId="24" fillId="6" borderId="122" xfId="22" applyNumberFormat="1" applyFont="1" applyFill="1" applyBorder="1" applyAlignment="1" applyProtection="1">
      <alignment horizontal="center" vertical="center"/>
      <protection hidden="1"/>
    </xf>
    <xf numFmtId="164" fontId="23" fillId="6" borderId="123" xfId="22" applyFont="1" applyFill="1" applyBorder="1" applyAlignment="1" applyProtection="1">
      <alignment horizontal="center" vertical="center"/>
      <protection hidden="1"/>
    </xf>
    <xf numFmtId="164" fontId="23" fillId="6" borderId="22" xfId="22" applyFont="1" applyFill="1" applyBorder="1" applyAlignment="1" applyProtection="1">
      <alignment horizontal="center" vertical="center"/>
      <protection hidden="1"/>
    </xf>
    <xf numFmtId="168" fontId="24" fillId="6" borderId="124" xfId="22" applyNumberFormat="1" applyFont="1" applyFill="1" applyBorder="1" applyAlignment="1" applyProtection="1">
      <alignment horizontal="center" vertical="center"/>
      <protection hidden="1"/>
    </xf>
    <xf numFmtId="164" fontId="6" fillId="6" borderId="64" xfId="22" applyFont="1" applyFill="1" applyBorder="1" applyAlignment="1" applyProtection="1">
      <alignment horizontal="center" vertical="center"/>
      <protection hidden="1"/>
    </xf>
    <xf numFmtId="164" fontId="6" fillId="6" borderId="4" xfId="22" applyFont="1" applyFill="1" applyBorder="1" applyAlignment="1" applyProtection="1">
      <alignment horizontal="center" vertical="center"/>
      <protection hidden="1"/>
    </xf>
    <xf numFmtId="164" fontId="6" fillId="6" borderId="125" xfId="22" applyFont="1" applyFill="1" applyBorder="1" applyAlignment="1" applyProtection="1">
      <alignment horizontal="center" vertical="center"/>
      <protection hidden="1"/>
    </xf>
    <xf numFmtId="168" fontId="6" fillId="6" borderId="125" xfId="22" applyNumberFormat="1" applyFont="1" applyFill="1" applyBorder="1" applyAlignment="1" applyProtection="1">
      <alignment horizontal="center" vertical="center"/>
      <protection hidden="1"/>
    </xf>
    <xf numFmtId="164" fontId="6" fillId="6" borderId="5" xfId="22" applyFont="1" applyFill="1" applyBorder="1" applyAlignment="1" applyProtection="1">
      <alignment horizontal="center" vertical="center"/>
      <protection hidden="1"/>
    </xf>
    <xf numFmtId="164" fontId="6" fillId="6" borderId="58" xfId="22" applyFont="1" applyFill="1" applyBorder="1" applyAlignment="1" applyProtection="1">
      <alignment horizontal="center" vertical="center"/>
      <protection hidden="1"/>
    </xf>
    <xf numFmtId="164" fontId="6" fillId="6" borderId="56" xfId="22" applyFont="1" applyFill="1" applyBorder="1" applyAlignment="1" applyProtection="1">
      <alignment horizontal="center" vertical="center"/>
      <protection hidden="1"/>
    </xf>
    <xf numFmtId="168" fontId="6" fillId="6" borderId="126" xfId="22" applyNumberFormat="1" applyFont="1" applyFill="1" applyBorder="1" applyAlignment="1" applyProtection="1">
      <alignment horizontal="center" vertical="center"/>
      <protection hidden="1"/>
    </xf>
    <xf numFmtId="164" fontId="6" fillId="6" borderId="68" xfId="22" applyFont="1" applyFill="1" applyBorder="1" applyAlignment="1" applyProtection="1">
      <alignment horizontal="center" vertical="center"/>
      <protection hidden="1"/>
    </xf>
    <xf numFmtId="164" fontId="6" fillId="6" borderId="127" xfId="22" applyFont="1" applyFill="1" applyBorder="1" applyAlignment="1" applyProtection="1">
      <alignment horizontal="center" vertical="center"/>
      <protection hidden="1"/>
    </xf>
    <xf numFmtId="164" fontId="6" fillId="6" borderId="128" xfId="22" applyFont="1" applyFill="1" applyBorder="1" applyAlignment="1" applyProtection="1">
      <alignment horizontal="center" vertical="center"/>
      <protection hidden="1"/>
    </xf>
    <xf numFmtId="168" fontId="6" fillId="6" borderId="129" xfId="22" applyNumberFormat="1" applyFont="1" applyFill="1" applyBorder="1" applyAlignment="1" applyProtection="1">
      <alignment horizontal="center" vertical="center"/>
      <protection hidden="1"/>
    </xf>
    <xf numFmtId="164" fontId="23" fillId="0" borderId="0" xfId="22" applyFont="1" applyAlignment="1" applyProtection="1">
      <alignment horizontal="center" vertical="center"/>
      <protection hidden="1"/>
    </xf>
    <xf numFmtId="168" fontId="23" fillId="0" borderId="0" xfId="22" applyNumberFormat="1" applyFont="1" applyAlignment="1" applyProtection="1">
      <alignment horizontal="center" vertical="center"/>
      <protection hidden="1"/>
    </xf>
    <xf numFmtId="164" fontId="6" fillId="6" borderId="16" xfId="22" applyFont="1" applyFill="1" applyBorder="1" applyAlignment="1" applyProtection="1">
      <alignment horizontal="center" vertical="center"/>
      <protection hidden="1"/>
    </xf>
    <xf numFmtId="164" fontId="6" fillId="6" borderId="116" xfId="22" applyFont="1" applyFill="1" applyBorder="1" applyAlignment="1" applyProtection="1">
      <alignment horizontal="center" vertical="center"/>
      <protection hidden="1"/>
    </xf>
    <xf numFmtId="164" fontId="6" fillId="6" borderId="72" xfId="22" applyFont="1" applyFill="1" applyBorder="1" applyAlignment="1" applyProtection="1">
      <alignment horizontal="center" vertical="center"/>
      <protection hidden="1"/>
    </xf>
    <xf numFmtId="168" fontId="6" fillId="6" borderId="18" xfId="22" applyNumberFormat="1" applyFont="1" applyFill="1" applyBorder="1" applyAlignment="1" applyProtection="1">
      <alignment horizontal="center" vertical="center"/>
      <protection hidden="1"/>
    </xf>
    <xf numFmtId="164" fontId="6" fillId="6" borderId="19" xfId="22" applyFont="1" applyFill="1" applyBorder="1" applyAlignment="1" applyProtection="1">
      <alignment horizontal="center" vertical="center"/>
      <protection hidden="1"/>
    </xf>
    <xf numFmtId="178" fontId="6" fillId="0" borderId="17" xfId="22" applyNumberFormat="1" applyFont="1" applyBorder="1" applyAlignment="1" applyProtection="1">
      <alignment horizontal="center" vertical="center"/>
      <protection hidden="1"/>
    </xf>
    <xf numFmtId="164" fontId="23" fillId="0" borderId="0" xfId="22" applyFont="1" applyAlignment="1" applyProtection="1">
      <alignment horizontal="center" vertical="center" wrapText="1" shrinkToFit="1"/>
      <protection hidden="1"/>
    </xf>
    <xf numFmtId="164" fontId="25" fillId="0" borderId="0" xfId="22" applyFont="1" applyProtection="1">
      <alignment/>
      <protection hidden="1"/>
    </xf>
    <xf numFmtId="164" fontId="0" fillId="0" borderId="0" xfId="22" applyProtection="1">
      <alignment/>
      <protection hidden="1"/>
    </xf>
    <xf numFmtId="171" fontId="23" fillId="0" borderId="0" xfId="22" applyNumberFormat="1" applyFont="1" applyAlignment="1" applyProtection="1">
      <alignment horizontal="center" vertical="center"/>
      <protection hidden="1"/>
    </xf>
    <xf numFmtId="178" fontId="6" fillId="2" borderId="17" xfId="22" applyNumberFormat="1" applyFont="1" applyFill="1" applyBorder="1" applyAlignment="1" applyProtection="1">
      <alignment horizontal="center" vertical="center"/>
      <protection locked="0"/>
    </xf>
    <xf numFmtId="164" fontId="24" fillId="0" borderId="0" xfId="22" applyFont="1" applyProtection="1">
      <alignment/>
      <protection hidden="1"/>
    </xf>
    <xf numFmtId="164" fontId="24" fillId="0" borderId="0" xfId="22" applyFont="1" applyAlignment="1" applyProtection="1">
      <alignment horizontal="left" vertical="center"/>
      <protection hidden="1"/>
    </xf>
    <xf numFmtId="164" fontId="24" fillId="0" borderId="0" xfId="22" applyFont="1" applyAlignment="1" applyProtection="1">
      <alignment horizontal="center" vertical="center"/>
      <protection hidden="1"/>
    </xf>
    <xf numFmtId="164" fontId="26" fillId="3" borderId="16" xfId="22" applyFont="1" applyFill="1" applyBorder="1" applyAlignment="1" applyProtection="1">
      <alignment horizontal="center" vertical="center"/>
      <protection hidden="1"/>
    </xf>
    <xf numFmtId="164" fontId="26" fillId="3" borderId="17" xfId="22" applyFont="1" applyFill="1" applyBorder="1" applyAlignment="1" applyProtection="1">
      <alignment horizontal="center" vertical="center"/>
      <protection hidden="1"/>
    </xf>
    <xf numFmtId="168" fontId="26" fillId="3" borderId="18" xfId="22" applyNumberFormat="1" applyFont="1" applyFill="1" applyBorder="1" applyAlignment="1" applyProtection="1">
      <alignment horizontal="center" vertical="center"/>
      <protection hidden="1"/>
    </xf>
    <xf numFmtId="164" fontId="23" fillId="0" borderId="65" xfId="22" applyFont="1" applyBorder="1" applyAlignment="1">
      <alignment horizontal="left" vertical="top" wrapText="1"/>
      <protection/>
    </xf>
    <xf numFmtId="164" fontId="2" fillId="2" borderId="56" xfId="22" applyFont="1" applyFill="1" applyBorder="1" applyAlignment="1" applyProtection="1">
      <alignment horizontal="left" vertical="top" wrapText="1"/>
      <protection locked="0"/>
    </xf>
    <xf numFmtId="164" fontId="2" fillId="0" borderId="0" xfId="22" applyFont="1" applyAlignment="1" applyProtection="1">
      <alignment horizontal="left" vertical="top" wrapText="1"/>
      <protection locked="0"/>
    </xf>
    <xf numFmtId="164" fontId="0" fillId="0" borderId="0" xfId="22" applyFont="1" applyAlignment="1" applyProtection="1">
      <alignment horizontal="left" vertical="top" wrapText="1"/>
      <protection locked="0"/>
    </xf>
    <xf numFmtId="164" fontId="0" fillId="2" borderId="130" xfId="22" applyFill="1" applyBorder="1" applyProtection="1">
      <alignment/>
      <protection locked="0"/>
    </xf>
    <xf numFmtId="164" fontId="24" fillId="2" borderId="130" xfId="22" applyFont="1" applyFill="1" applyBorder="1" applyProtection="1">
      <alignment/>
      <protection locked="0"/>
    </xf>
    <xf numFmtId="164" fontId="2" fillId="2" borderId="130" xfId="22" applyFont="1" applyFill="1" applyBorder="1" applyProtection="1">
      <alignment/>
      <protection locked="0"/>
    </xf>
    <xf numFmtId="164" fontId="0" fillId="2" borderId="130" xfId="22" applyFill="1" applyBorder="1" applyAlignment="1" applyProtection="1">
      <alignment horizontal="left" vertical="center"/>
      <protection locked="0"/>
    </xf>
    <xf numFmtId="164" fontId="0" fillId="2" borderId="130" xfId="22" applyFill="1" applyBorder="1" applyAlignment="1" applyProtection="1">
      <alignment horizontal="center" vertical="center"/>
      <protection locked="0"/>
    </xf>
    <xf numFmtId="164" fontId="2" fillId="2" borderId="130" xfId="22" applyFont="1" applyFill="1" applyBorder="1" applyAlignment="1" applyProtection="1">
      <alignment horizontal="center" vertical="center"/>
      <protection locked="0"/>
    </xf>
    <xf numFmtId="164" fontId="0" fillId="2" borderId="0" xfId="22" applyFill="1" applyProtection="1">
      <alignment/>
      <protection locked="0"/>
    </xf>
    <xf numFmtId="164" fontId="27" fillId="2" borderId="0" xfId="22" applyFont="1" applyFill="1" applyBorder="1" applyAlignment="1" applyProtection="1">
      <alignment/>
      <protection locked="0"/>
    </xf>
    <xf numFmtId="164" fontId="0" fillId="2" borderId="0" xfId="22" applyFill="1" applyAlignment="1" applyProtection="1">
      <alignment horizontal="center" vertical="center"/>
      <protection locked="0"/>
    </xf>
    <xf numFmtId="164" fontId="27" fillId="2" borderId="0" xfId="22" applyFont="1" applyFill="1" applyBorder="1" applyAlignment="1" applyProtection="1">
      <alignment horizontal="center"/>
      <protection locked="0"/>
    </xf>
    <xf numFmtId="164" fontId="0" fillId="2" borderId="87" xfId="22" applyFill="1" applyBorder="1" applyProtection="1">
      <alignment/>
      <protection locked="0"/>
    </xf>
    <xf numFmtId="164" fontId="0" fillId="2" borderId="87" xfId="22" applyFill="1" applyBorder="1" applyAlignment="1" applyProtection="1">
      <alignment horizontal="center" vertical="center"/>
      <protection locked="0"/>
    </xf>
    <xf numFmtId="164" fontId="25" fillId="4" borderId="18" xfId="20" applyFont="1" applyFill="1" applyBorder="1" applyAlignment="1">
      <alignment horizontal="center" vertical="center" wrapText="1"/>
      <protection/>
    </xf>
    <xf numFmtId="164" fontId="17" fillId="4" borderId="125" xfId="20" applyFont="1" applyFill="1" applyBorder="1" applyAlignment="1">
      <alignment horizontal="center" vertical="center" wrapText="1"/>
      <protection/>
    </xf>
    <xf numFmtId="164" fontId="17" fillId="7" borderId="131" xfId="20" applyFont="1" applyFill="1" applyBorder="1" applyAlignment="1">
      <alignment horizontal="center" vertical="center" wrapText="1"/>
      <protection/>
    </xf>
    <xf numFmtId="164" fontId="17" fillId="7" borderId="9" xfId="20" applyFont="1" applyFill="1" applyBorder="1" applyAlignment="1">
      <alignment horizontal="center" vertical="center" wrapText="1"/>
      <protection/>
    </xf>
    <xf numFmtId="164" fontId="17" fillId="7" borderId="1" xfId="20" applyFont="1" applyFill="1" applyBorder="1" applyAlignment="1">
      <alignment horizontal="center" vertical="center" wrapText="1"/>
      <protection/>
    </xf>
    <xf numFmtId="164" fontId="17" fillId="7" borderId="132" xfId="20" applyFont="1" applyFill="1" applyBorder="1" applyAlignment="1">
      <alignment horizontal="center" vertical="center" wrapText="1"/>
      <protection/>
    </xf>
    <xf numFmtId="164" fontId="17" fillId="7" borderId="100" xfId="20" applyFont="1" applyFill="1" applyBorder="1" applyAlignment="1">
      <alignment horizontal="center" vertical="center" wrapText="1"/>
      <protection/>
    </xf>
    <xf numFmtId="164" fontId="17" fillId="7" borderId="133" xfId="20" applyFont="1" applyFill="1" applyBorder="1" applyAlignment="1">
      <alignment horizontal="center" vertical="center" wrapText="1"/>
      <protection/>
    </xf>
    <xf numFmtId="164" fontId="17" fillId="7" borderId="134" xfId="20" applyFont="1" applyFill="1" applyBorder="1" applyAlignment="1">
      <alignment horizontal="center" vertical="center" wrapText="1"/>
      <protection/>
    </xf>
    <xf numFmtId="164" fontId="17" fillId="7" borderId="135" xfId="20" applyFont="1" applyFill="1" applyBorder="1" applyAlignment="1">
      <alignment horizontal="center" vertical="center" wrapText="1"/>
      <protection/>
    </xf>
    <xf numFmtId="164" fontId="17" fillId="4" borderId="126" xfId="20" applyFont="1" applyFill="1" applyBorder="1" applyAlignment="1">
      <alignment horizontal="center" vertical="center" wrapText="1"/>
      <protection/>
    </xf>
    <xf numFmtId="164" fontId="28" fillId="8" borderId="114" xfId="20" applyFont="1" applyFill="1" applyBorder="1" applyAlignment="1">
      <alignment horizontal="left" vertical="top" wrapText="1"/>
      <protection/>
    </xf>
    <xf numFmtId="164" fontId="16" fillId="8" borderId="100" xfId="20" applyFont="1" applyFill="1" applyBorder="1" applyAlignment="1">
      <alignment horizontal="center" vertical="top" wrapText="1"/>
      <protection/>
    </xf>
    <xf numFmtId="164" fontId="18" fillId="8" borderId="7" xfId="20" applyFont="1" applyFill="1" applyBorder="1" applyAlignment="1">
      <alignment horizontal="left" vertical="top" wrapText="1"/>
      <protection/>
    </xf>
    <xf numFmtId="164" fontId="29" fillId="8" borderId="56" xfId="20" applyFont="1" applyFill="1" applyBorder="1" applyAlignment="1">
      <alignment horizontal="left" vertical="top" wrapText="1"/>
      <protection/>
    </xf>
    <xf numFmtId="172" fontId="19" fillId="8" borderId="8" xfId="20" applyNumberFormat="1" applyFont="1" applyFill="1" applyBorder="1" applyAlignment="1">
      <alignment horizontal="center" vertical="top" wrapText="1"/>
      <protection/>
    </xf>
    <xf numFmtId="172" fontId="0" fillId="0" borderId="0" xfId="22" applyNumberFormat="1">
      <alignment/>
      <protection/>
    </xf>
    <xf numFmtId="164" fontId="0" fillId="0" borderId="0" xfId="22" applyAlignment="1">
      <alignment horizontal="center"/>
      <protection/>
    </xf>
    <xf numFmtId="164" fontId="28" fillId="9" borderId="114" xfId="20" applyFont="1" applyFill="1" applyBorder="1" applyAlignment="1">
      <alignment horizontal="left" vertical="top" wrapText="1"/>
      <protection/>
    </xf>
    <xf numFmtId="164" fontId="16" fillId="9" borderId="100" xfId="20" applyFont="1" applyFill="1" applyBorder="1" applyAlignment="1">
      <alignment horizontal="center" vertical="top" wrapText="1"/>
      <protection/>
    </xf>
    <xf numFmtId="164" fontId="18" fillId="9" borderId="7" xfId="20" applyFont="1" applyFill="1" applyBorder="1" applyAlignment="1">
      <alignment horizontal="left" vertical="top" wrapText="1"/>
      <protection/>
    </xf>
    <xf numFmtId="164" fontId="29" fillId="9" borderId="56" xfId="20" applyFont="1" applyFill="1" applyBorder="1" applyAlignment="1">
      <alignment horizontal="left" vertical="top" wrapText="1"/>
      <protection/>
    </xf>
    <xf numFmtId="172" fontId="19" fillId="9" borderId="8" xfId="20" applyNumberFormat="1" applyFont="1" applyFill="1" applyBorder="1" applyAlignment="1">
      <alignment horizontal="center" vertical="top" wrapText="1"/>
      <protection/>
    </xf>
    <xf numFmtId="164" fontId="16" fillId="8" borderId="100" xfId="20" applyFont="1" applyFill="1" applyBorder="1" applyAlignment="1">
      <alignment horizontal="center" vertical="center" wrapText="1"/>
      <protection/>
    </xf>
    <xf numFmtId="172" fontId="19" fillId="8" borderId="8" xfId="20" applyNumberFormat="1" applyFont="1" applyFill="1" applyBorder="1" applyAlignment="1">
      <alignment horizontal="center" vertical="center" wrapText="1"/>
      <protection/>
    </xf>
    <xf numFmtId="164" fontId="16" fillId="8" borderId="134" xfId="20" applyFont="1" applyFill="1" applyBorder="1" applyAlignment="1">
      <alignment horizontal="center" vertical="top" wrapText="1"/>
      <protection/>
    </xf>
    <xf numFmtId="164" fontId="18" fillId="8" borderId="134" xfId="20" applyFont="1" applyFill="1" applyBorder="1" applyAlignment="1">
      <alignment horizontal="left" vertical="top" wrapText="1"/>
      <protection/>
    </xf>
    <xf numFmtId="164" fontId="29" fillId="8" borderId="134" xfId="20" applyFont="1" applyFill="1" applyBorder="1" applyAlignment="1">
      <alignment horizontal="left" vertical="top" wrapText="1"/>
      <protection/>
    </xf>
    <xf numFmtId="172" fontId="19" fillId="8" borderId="136" xfId="20" applyNumberFormat="1" applyFont="1" applyFill="1" applyBorder="1" applyAlignment="1">
      <alignment horizontal="center" vertical="top" wrapText="1"/>
      <protection/>
    </xf>
    <xf numFmtId="164" fontId="18" fillId="8" borderId="100" xfId="20" applyFont="1" applyFill="1" applyBorder="1" applyAlignment="1">
      <alignment horizontal="left" vertical="top" wrapText="1"/>
      <protection/>
    </xf>
    <xf numFmtId="164" fontId="29" fillId="8" borderId="100" xfId="20" applyFont="1" applyFill="1" applyBorder="1" applyAlignment="1">
      <alignment horizontal="left" vertical="top" wrapText="1"/>
      <protection/>
    </xf>
    <xf numFmtId="164" fontId="18" fillId="9" borderId="100" xfId="20" applyFont="1" applyFill="1" applyBorder="1" applyAlignment="1">
      <alignment horizontal="left" vertical="top" wrapText="1"/>
      <protection/>
    </xf>
    <xf numFmtId="164" fontId="29" fillId="9" borderId="100" xfId="20" applyFont="1" applyFill="1" applyBorder="1" applyAlignment="1">
      <alignment horizontal="left" vertical="top" wrapText="1"/>
      <protection/>
    </xf>
    <xf numFmtId="164" fontId="16" fillId="8" borderId="7" xfId="20" applyFont="1" applyFill="1" applyBorder="1" applyAlignment="1">
      <alignment horizontal="right" vertical="top" wrapText="1" indent="1"/>
      <protection/>
    </xf>
    <xf numFmtId="164" fontId="16" fillId="8" borderId="7" xfId="20" applyFont="1" applyFill="1" applyBorder="1" applyAlignment="1">
      <alignment horizontal="center" vertical="top" wrapText="1"/>
      <protection/>
    </xf>
    <xf numFmtId="164" fontId="16" fillId="8" borderId="7" xfId="20" applyFont="1" applyFill="1" applyBorder="1" applyAlignment="1">
      <alignment horizontal="left" vertical="top" wrapText="1" indent="2"/>
      <protection/>
    </xf>
    <xf numFmtId="164" fontId="0" fillId="0" borderId="0" xfId="22" applyFont="1" applyAlignment="1">
      <alignment horizontal="center"/>
      <protection/>
    </xf>
    <xf numFmtId="164" fontId="16" fillId="9" borderId="7" xfId="20" applyFont="1" applyFill="1" applyBorder="1" applyAlignment="1">
      <alignment horizontal="right" vertical="top" wrapText="1" indent="1"/>
      <protection/>
    </xf>
    <xf numFmtId="164" fontId="16" fillId="9" borderId="7" xfId="20" applyFont="1" applyFill="1" applyBorder="1" applyAlignment="1">
      <alignment horizontal="center" vertical="top" wrapText="1"/>
      <protection/>
    </xf>
    <xf numFmtId="164" fontId="16" fillId="9" borderId="7" xfId="20" applyFont="1" applyFill="1" applyBorder="1" applyAlignment="1">
      <alignment horizontal="left" vertical="top" wrapText="1" indent="2"/>
      <protection/>
    </xf>
    <xf numFmtId="164" fontId="16" fillId="8" borderId="7" xfId="20" applyFont="1" applyFill="1" applyBorder="1" applyAlignment="1">
      <alignment horizontal="left" vertical="top" wrapText="1" indent="1"/>
      <protection/>
    </xf>
    <xf numFmtId="164" fontId="17" fillId="4" borderId="129" xfId="20" applyFont="1" applyFill="1" applyBorder="1" applyAlignment="1">
      <alignment horizontal="left" vertical="center" wrapText="1" indent="1"/>
      <protection/>
    </xf>
    <xf numFmtId="164" fontId="16" fillId="9" borderId="7" xfId="20" applyFont="1" applyFill="1" applyBorder="1" applyAlignment="1">
      <alignment horizontal="center" vertical="center" wrapText="1"/>
      <protection/>
    </xf>
    <xf numFmtId="164" fontId="16" fillId="8" borderId="7" xfId="20" applyFont="1" applyFill="1" applyBorder="1" applyAlignment="1">
      <alignment horizontal="center" vertical="center" wrapText="1"/>
      <protection/>
    </xf>
    <xf numFmtId="164" fontId="29" fillId="8" borderId="131" xfId="20" applyFont="1" applyFill="1" applyBorder="1" applyAlignment="1">
      <alignment horizontal="left" vertical="top" wrapText="1"/>
      <protection/>
    </xf>
    <xf numFmtId="164" fontId="29" fillId="8" borderId="114" xfId="20" applyFont="1" applyFill="1" applyBorder="1" applyAlignment="1">
      <alignment horizontal="left" vertical="top" wrapText="1"/>
      <protection/>
    </xf>
    <xf numFmtId="164" fontId="28" fillId="9" borderId="56" xfId="20" applyFont="1" applyFill="1" applyBorder="1" applyAlignment="1">
      <alignment horizontal="left" vertical="top" wrapText="1"/>
      <protection/>
    </xf>
    <xf numFmtId="164" fontId="29" fillId="9" borderId="114" xfId="20" applyFont="1" applyFill="1" applyBorder="1" applyAlignment="1">
      <alignment horizontal="left" vertical="top" wrapText="1"/>
      <protection/>
    </xf>
    <xf numFmtId="164" fontId="28" fillId="8" borderId="130" xfId="20" applyFont="1" applyFill="1" applyBorder="1" applyAlignment="1">
      <alignment horizontal="left" vertical="center" wrapText="1"/>
      <protection/>
    </xf>
    <xf numFmtId="164" fontId="16" fillId="8" borderId="10" xfId="20" applyFont="1" applyFill="1" applyBorder="1" applyAlignment="1">
      <alignment horizontal="right" vertical="top" wrapText="1" indent="1"/>
      <protection/>
    </xf>
    <xf numFmtId="164" fontId="18" fillId="8" borderId="10" xfId="20" applyFont="1" applyFill="1" applyBorder="1" applyAlignment="1">
      <alignment horizontal="left" vertical="top" wrapText="1"/>
      <protection/>
    </xf>
    <xf numFmtId="164" fontId="16" fillId="8" borderId="10" xfId="20" applyFont="1" applyFill="1" applyBorder="1" applyAlignment="1">
      <alignment horizontal="center" vertical="top" wrapText="1"/>
      <protection/>
    </xf>
    <xf numFmtId="164" fontId="29" fillId="8" borderId="115" xfId="20" applyFont="1" applyFill="1" applyBorder="1" applyAlignment="1">
      <alignment horizontal="left" vertical="top" wrapText="1"/>
      <protection/>
    </xf>
    <xf numFmtId="172" fontId="19" fillId="8" borderId="137" xfId="20" applyNumberFormat="1" applyFont="1" applyFill="1" applyBorder="1" applyAlignment="1">
      <alignment horizontal="center" vertical="top" wrapText="1"/>
      <protection/>
    </xf>
    <xf numFmtId="164" fontId="0" fillId="0" borderId="138" xfId="22" applyFont="1" applyBorder="1">
      <alignment/>
      <protection/>
    </xf>
    <xf numFmtId="164" fontId="0" fillId="0" borderId="56" xfId="22" applyBorder="1">
      <alignment/>
      <protection/>
    </xf>
    <xf numFmtId="164" fontId="0" fillId="0" borderId="58" xfId="22" applyBorder="1">
      <alignment/>
      <protection/>
    </xf>
    <xf numFmtId="164" fontId="16" fillId="8" borderId="100" xfId="20" applyFont="1" applyFill="1" applyBorder="1" applyAlignment="1">
      <alignment horizontal="left" vertical="top" wrapText="1"/>
      <protection/>
    </xf>
    <xf numFmtId="164" fontId="16" fillId="9" borderId="7" xfId="20" applyFont="1" applyFill="1" applyBorder="1" applyAlignment="1">
      <alignment horizontal="left" vertical="top" wrapText="1" indent="1"/>
      <protection/>
    </xf>
    <xf numFmtId="164" fontId="16" fillId="9" borderId="100" xfId="20" applyFont="1" applyFill="1" applyBorder="1" applyAlignment="1">
      <alignment horizontal="left" vertical="top" wrapText="1"/>
      <protection/>
    </xf>
    <xf numFmtId="164" fontId="17" fillId="4" borderId="139" xfId="20" applyFont="1" applyFill="1" applyBorder="1" applyAlignment="1">
      <alignment horizontal="center" vertical="center" wrapText="1"/>
      <protection/>
    </xf>
    <xf numFmtId="164" fontId="28" fillId="9" borderId="131" xfId="20" applyFont="1" applyFill="1" applyBorder="1" applyAlignment="1">
      <alignment horizontal="left" vertical="top" wrapText="1"/>
      <protection/>
    </xf>
    <xf numFmtId="164" fontId="16" fillId="9" borderId="9" xfId="20" applyFont="1" applyFill="1" applyBorder="1" applyAlignment="1">
      <alignment horizontal="center" vertical="top" wrapText="1"/>
      <protection/>
    </xf>
    <xf numFmtId="164" fontId="18" fillId="9" borderId="134" xfId="20" applyFont="1" applyFill="1" applyBorder="1" applyAlignment="1">
      <alignment horizontal="left" vertical="top" wrapText="1"/>
      <protection/>
    </xf>
    <xf numFmtId="164" fontId="16" fillId="9" borderId="134" xfId="20" applyFont="1" applyFill="1" applyBorder="1" applyAlignment="1">
      <alignment horizontal="center" vertical="top" wrapText="1"/>
      <protection/>
    </xf>
    <xf numFmtId="164" fontId="29" fillId="9" borderId="134" xfId="20" applyFont="1" applyFill="1" applyBorder="1" applyAlignment="1">
      <alignment horizontal="left" vertical="top" wrapText="1"/>
      <protection/>
    </xf>
    <xf numFmtId="172" fontId="19" fillId="9" borderId="136" xfId="20" applyNumberFormat="1" applyFont="1" applyFill="1" applyBorder="1" applyAlignment="1">
      <alignment horizontal="left" vertical="top" wrapText="1" indent="2"/>
      <protection/>
    </xf>
    <xf numFmtId="172" fontId="19" fillId="8" borderId="8" xfId="20" applyNumberFormat="1" applyFont="1" applyFill="1" applyBorder="1" applyAlignment="1">
      <alignment horizontal="left" vertical="top" wrapText="1" indent="2"/>
      <protection/>
    </xf>
    <xf numFmtId="164" fontId="17" fillId="4" borderId="129" xfId="20" applyFont="1" applyFill="1" applyBorder="1" applyAlignment="1">
      <alignment horizontal="center" vertical="center" wrapText="1"/>
      <protection/>
    </xf>
    <xf numFmtId="164" fontId="16" fillId="9" borderId="7" xfId="20" applyFont="1" applyFill="1" applyBorder="1" applyAlignment="1">
      <alignment horizontal="left" vertical="center" wrapText="1" indent="1"/>
      <protection/>
    </xf>
    <xf numFmtId="172" fontId="19" fillId="9" borderId="8" xfId="20" applyNumberFormat="1" applyFont="1" applyFill="1" applyBorder="1" applyAlignment="1">
      <alignment horizontal="left" vertical="center" wrapText="1" indent="2"/>
      <protection/>
    </xf>
    <xf numFmtId="164" fontId="28" fillId="9" borderId="140" xfId="20" applyFont="1" applyFill="1" applyBorder="1" applyAlignment="1">
      <alignment horizontal="left" vertical="top" wrapText="1"/>
      <protection/>
    </xf>
    <xf numFmtId="164" fontId="16" fillId="9" borderId="69" xfId="20" applyFont="1" applyFill="1" applyBorder="1" applyAlignment="1">
      <alignment horizontal="left" vertical="top" wrapText="1" indent="1"/>
      <protection/>
    </xf>
    <xf numFmtId="164" fontId="18" fillId="9" borderId="141" xfId="20" applyFont="1" applyFill="1" applyBorder="1" applyAlignment="1">
      <alignment horizontal="left" vertical="top" wrapText="1"/>
      <protection/>
    </xf>
    <xf numFmtId="164" fontId="29" fillId="9" borderId="141" xfId="20" applyFont="1" applyFill="1" applyBorder="1" applyAlignment="1">
      <alignment horizontal="left" vertical="top" wrapText="1"/>
      <protection/>
    </xf>
    <xf numFmtId="172" fontId="19" fillId="9" borderId="70" xfId="20" applyNumberFormat="1" applyFont="1" applyFill="1" applyBorder="1" applyAlignment="1">
      <alignment horizontal="left" vertical="top" wrapText="1" indent="2"/>
      <protection/>
    </xf>
    <xf numFmtId="164" fontId="17" fillId="4" borderId="142" xfId="20" applyFont="1" applyFill="1" applyBorder="1" applyAlignment="1">
      <alignment horizontal="center" vertical="center" wrapText="1"/>
      <protection/>
    </xf>
    <xf numFmtId="164" fontId="20" fillId="4" borderId="9" xfId="20" applyFont="1" applyFill="1" applyBorder="1" applyAlignment="1">
      <alignment horizontal="center" vertical="top" wrapText="1"/>
      <protection/>
    </xf>
    <xf numFmtId="164" fontId="20" fillId="4" borderId="7" xfId="20" applyFont="1" applyFill="1" applyBorder="1" applyAlignment="1">
      <alignment horizontal="center" vertical="center" textRotation="90" wrapText="1"/>
      <protection/>
    </xf>
    <xf numFmtId="164" fontId="17" fillId="4" borderId="7" xfId="20" applyFont="1" applyFill="1" applyBorder="1" applyAlignment="1">
      <alignment horizontal="center" vertical="center" textRotation="90" wrapText="1"/>
      <protection/>
    </xf>
    <xf numFmtId="164" fontId="29" fillId="0" borderId="7" xfId="20" applyFont="1" applyBorder="1" applyAlignment="1">
      <alignment horizontal="left" vertical="center" wrapText="1"/>
      <protection/>
    </xf>
    <xf numFmtId="164" fontId="29" fillId="0" borderId="7" xfId="20" applyFont="1" applyBorder="1" applyAlignment="1">
      <alignment horizontal="left" vertical="top" wrapText="1"/>
      <protection/>
    </xf>
    <xf numFmtId="164" fontId="1" fillId="0" borderId="143" xfId="20" applyBorder="1" applyAlignment="1">
      <alignment horizontal="center" vertical="center" wrapText="1"/>
      <protection/>
    </xf>
    <xf numFmtId="164" fontId="1" fillId="0" borderId="144" xfId="20" applyBorder="1" applyAlignment="1">
      <alignment horizontal="center" vertical="center" wrapText="1"/>
      <protection/>
    </xf>
    <xf numFmtId="164" fontId="29" fillId="0" borderId="7" xfId="20" applyFont="1" applyBorder="1" applyAlignment="1">
      <alignment horizontal="center" vertical="center" wrapText="1"/>
      <protection/>
    </xf>
    <xf numFmtId="164" fontId="29" fillId="0" borderId="7" xfId="20" applyFont="1" applyBorder="1" applyAlignment="1">
      <alignment horizontal="right" vertical="top" wrapText="1"/>
      <protection/>
    </xf>
    <xf numFmtId="174" fontId="30" fillId="0" borderId="7" xfId="20" applyNumberFormat="1" applyFont="1" applyBorder="1" applyAlignment="1">
      <alignment horizontal="center" vertical="center" wrapText="1"/>
      <protection/>
    </xf>
    <xf numFmtId="164" fontId="1" fillId="0" borderId="7" xfId="20" applyBorder="1" applyAlignment="1">
      <alignment horizontal="left" vertical="top" wrapText="1"/>
      <protection/>
    </xf>
    <xf numFmtId="173" fontId="30" fillId="0" borderId="7" xfId="20" applyNumberFormat="1" applyFont="1" applyBorder="1" applyAlignment="1">
      <alignment horizontal="center" vertical="center" wrapText="1"/>
      <protection/>
    </xf>
    <xf numFmtId="166" fontId="30" fillId="0" borderId="7" xfId="20" applyNumberFormat="1" applyFont="1" applyBorder="1" applyAlignment="1">
      <alignment horizontal="right" vertical="top" wrapText="1"/>
      <protection/>
    </xf>
    <xf numFmtId="175" fontId="1" fillId="0" borderId="143" xfId="20" applyNumberFormat="1" applyBorder="1" applyAlignment="1">
      <alignment horizontal="center" vertical="center" wrapText="1"/>
      <protection/>
    </xf>
    <xf numFmtId="175" fontId="29" fillId="0" borderId="7" xfId="20" applyNumberFormat="1" applyFont="1" applyBorder="1" applyAlignment="1">
      <alignment horizontal="center" vertical="center" wrapText="1"/>
      <protection/>
    </xf>
    <xf numFmtId="175" fontId="30" fillId="0" borderId="7" xfId="20" applyNumberFormat="1" applyFont="1" applyBorder="1" applyAlignment="1">
      <alignment horizontal="center" vertical="center" wrapText="1"/>
      <protection/>
    </xf>
    <xf numFmtId="164" fontId="30" fillId="0" borderId="130" xfId="20" applyFont="1" applyBorder="1" applyAlignment="1">
      <alignment horizontal="left" vertical="top" wrapText="1"/>
      <protection/>
    </xf>
    <xf numFmtId="164" fontId="17" fillId="4" borderId="7" xfId="20" applyFont="1" applyFill="1" applyBorder="1" applyAlignment="1">
      <alignment horizontal="center" vertical="center" wrapText="1"/>
      <protection/>
    </xf>
    <xf numFmtId="164" fontId="20" fillId="4" borderId="7" xfId="20" applyFont="1" applyFill="1" applyBorder="1" applyAlignment="1">
      <alignment horizontal="center" vertical="top" wrapText="1"/>
      <protection/>
    </xf>
    <xf numFmtId="164" fontId="20" fillId="4" borderId="7" xfId="20" applyFont="1" applyFill="1" applyBorder="1" applyAlignment="1">
      <alignment horizontal="left" vertical="top" wrapText="1"/>
      <protection/>
    </xf>
    <xf numFmtId="173" fontId="30" fillId="0" borderId="100" xfId="20" applyNumberFormat="1" applyFont="1" applyBorder="1" applyAlignment="1">
      <alignment horizontal="center" vertical="center" wrapText="1"/>
      <protection/>
    </xf>
    <xf numFmtId="166" fontId="30" fillId="0" borderId="7" xfId="20" applyNumberFormat="1" applyFont="1" applyBorder="1" applyAlignment="1">
      <alignment horizontal="center" vertical="top" wrapText="1"/>
      <protection/>
    </xf>
    <xf numFmtId="164" fontId="29" fillId="0" borderId="10" xfId="20" applyFont="1" applyBorder="1" applyAlignment="1">
      <alignment horizontal="left" wrapText="1"/>
      <protection/>
    </xf>
    <xf numFmtId="164" fontId="29" fillId="0" borderId="7" xfId="20" applyFont="1" applyBorder="1" applyAlignment="1">
      <alignment horizontal="left" wrapText="1"/>
      <protection/>
    </xf>
    <xf numFmtId="164" fontId="29" fillId="0" borderId="142" xfId="20" applyFont="1" applyBorder="1" applyAlignment="1">
      <alignment horizontal="left" wrapText="1"/>
      <protection/>
    </xf>
    <xf numFmtId="164" fontId="29" fillId="0" borderId="9" xfId="20" applyFont="1" applyBorder="1" applyAlignment="1">
      <alignment horizontal="left" wrapText="1"/>
      <protection/>
    </xf>
    <xf numFmtId="164" fontId="29" fillId="0" borderId="0" xfId="20" applyFont="1" applyAlignment="1">
      <alignment horizontal="left" vertical="top"/>
      <protection/>
    </xf>
    <xf numFmtId="164" fontId="29" fillId="0" borderId="7" xfId="20" applyFont="1" applyBorder="1" applyAlignment="1">
      <alignment horizontal="center" vertical="top" wrapText="1"/>
      <protection/>
    </xf>
    <xf numFmtId="172" fontId="30" fillId="0" borderId="7" xfId="20" applyNumberFormat="1" applyFont="1" applyBorder="1" applyAlignment="1">
      <alignment horizontal="center" vertical="center" wrapText="1"/>
      <protection/>
    </xf>
    <xf numFmtId="164" fontId="29" fillId="0" borderId="100" xfId="20" applyFont="1" applyBorder="1" applyAlignment="1">
      <alignment horizontal="left" vertical="top" wrapText="1"/>
      <protection/>
    </xf>
    <xf numFmtId="164" fontId="29" fillId="0" borderId="10" xfId="20" applyFont="1" applyBorder="1" applyAlignment="1">
      <alignment horizontal="left" vertical="top" wrapText="1"/>
      <protection/>
    </xf>
    <xf numFmtId="164" fontId="29" fillId="0" borderId="142" xfId="20" applyFont="1" applyBorder="1" applyAlignment="1">
      <alignment horizontal="left" vertical="top" wrapText="1"/>
      <protection/>
    </xf>
    <xf numFmtId="164" fontId="29" fillId="0" borderId="9" xfId="20" applyFont="1" applyBorder="1" applyAlignment="1">
      <alignment horizontal="left" vertical="top" wrapText="1"/>
      <protection/>
    </xf>
    <xf numFmtId="164" fontId="1" fillId="0" borderId="0" xfId="20" applyAlignment="1">
      <alignment horizontal="left" vertical="top"/>
      <protection/>
    </xf>
    <xf numFmtId="164" fontId="20" fillId="4" borderId="7" xfId="20" applyFont="1" applyFill="1" applyBorder="1" applyAlignment="1">
      <alignment horizontal="right" vertical="center" wrapText="1" indent="1"/>
      <protection/>
    </xf>
    <xf numFmtId="164" fontId="29" fillId="0" borderId="7" xfId="20" applyFont="1" applyBorder="1" applyAlignment="1">
      <alignment horizontal="left" vertical="top" wrapText="1" indent="1"/>
      <protection/>
    </xf>
    <xf numFmtId="174" fontId="30" fillId="0" borderId="100" xfId="20" applyNumberFormat="1" applyFont="1" applyBorder="1" applyAlignment="1">
      <alignment horizontal="center" vertical="center" wrapText="1"/>
      <protection/>
    </xf>
    <xf numFmtId="174" fontId="29" fillId="0" borderId="7" xfId="20" applyNumberFormat="1" applyFont="1" applyBorder="1" applyAlignment="1">
      <alignment horizontal="center" vertical="center" wrapText="1"/>
      <protection/>
    </xf>
    <xf numFmtId="164" fontId="32" fillId="0" borderId="0" xfId="20" applyFont="1" applyAlignment="1">
      <alignment horizontal="left" vertical="top"/>
      <protection/>
    </xf>
  </cellXfs>
  <cellStyles count="9">
    <cellStyle name="Normal" xfId="0"/>
    <cellStyle name="Comma" xfId="15"/>
    <cellStyle name="Comma [0]" xfId="16"/>
    <cellStyle name="Currency" xfId="17"/>
    <cellStyle name="Currency [0]" xfId="18"/>
    <cellStyle name="Percent" xfId="19"/>
    <cellStyle name="Normale 2" xfId="20"/>
    <cellStyle name="Normale 3" xfId="21"/>
    <cellStyle name="Excel Built-in Normal" xfId="22"/>
  </cellStyles>
  <dxfs count="3">
    <dxf>
      <fill>
        <patternFill patternType="solid">
          <fgColor rgb="FFD5D5D5"/>
          <bgColor rgb="FFD9D9D9"/>
        </patternFill>
      </fill>
      <border/>
    </dxf>
    <dxf>
      <font>
        <b val="0"/>
        <color rgb="FFBFBFBF"/>
      </font>
      <border/>
    </dxf>
    <dxf>
      <font>
        <b val="0"/>
        <color rgb="FFD9D9D9"/>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9F9F9"/>
      <rgbColor rgb="00CCFFFF"/>
      <rgbColor rgb="00660066"/>
      <rgbColor rgb="00FF8080"/>
      <rgbColor rgb="000066CC"/>
      <rgbColor rgb="00D5D5D5"/>
      <rgbColor rgb="00000080"/>
      <rgbColor rgb="00FF00FF"/>
      <rgbColor rgb="00FFFF00"/>
      <rgbColor rgb="0000FFFF"/>
      <rgbColor rgb="00800080"/>
      <rgbColor rgb="00800000"/>
      <rgbColor rgb="00008080"/>
      <rgbColor rgb="000000FF"/>
      <rgbColor rgb="0000CCFF"/>
      <rgbColor rgb="00F2F2F2"/>
      <rgbColor rgb="00F3F3F3"/>
      <rgbColor rgb="00FFFF99"/>
      <rgbColor rgb="0099CCFF"/>
      <rgbColor rgb="00FF99CC"/>
      <rgbColor rgb="00CC99FF"/>
      <rgbColor rgb="00D9D9D9"/>
      <rgbColor rgb="003366FF"/>
      <rgbColor rgb="0033CCCC"/>
      <rgbColor rgb="0099CC00"/>
      <rgbColor rgb="00FFCC00"/>
      <rgbColor rgb="00FFC0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19</xdr:row>
      <xdr:rowOff>0</xdr:rowOff>
    </xdr:from>
    <xdr:to>
      <xdr:col>7</xdr:col>
      <xdr:colOff>314325</xdr:colOff>
      <xdr:row>19</xdr:row>
      <xdr:rowOff>314325</xdr:rowOff>
    </xdr:to>
    <xdr:sp>
      <xdr:nvSpPr>
        <xdr:cNvPr id="1" name="Freccia in giù 1"/>
        <xdr:cNvSpPr>
          <a:spLocks/>
        </xdr:cNvSpPr>
      </xdr:nvSpPr>
      <xdr:spPr>
        <a:xfrm>
          <a:off x="6076950" y="10115550"/>
          <a:ext cx="180975" cy="314325"/>
        </a:xfrm>
        <a:prstGeom prst="downArrow">
          <a:avLst>
            <a:gd name="adj1" fmla="val 25000"/>
            <a:gd name="adj2" fmla="val -25000"/>
          </a:avLst>
        </a:prstGeom>
        <a:solidFill>
          <a:srgbClr val="000000"/>
        </a:solid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BN219"/>
  <sheetViews>
    <sheetView tabSelected="1" zoomScale="90" zoomScaleNormal="90" zoomScaleSheetLayoutView="85" workbookViewId="0" topLeftCell="A1">
      <selection activeCell="BO17" sqref="BO17"/>
    </sheetView>
  </sheetViews>
  <sheetFormatPr defaultColWidth="9.140625" defaultRowHeight="12.75" outlineLevelRow="1"/>
  <cols>
    <col min="1" max="1" width="3.28125" style="1" customWidth="1"/>
    <col min="2" max="2" width="3.00390625" style="1" customWidth="1"/>
    <col min="3" max="3" width="10.7109375" style="1" customWidth="1"/>
    <col min="4" max="4" width="7.7109375" style="1" customWidth="1"/>
    <col min="5" max="5" width="31.140625" style="1" customWidth="1"/>
    <col min="6" max="6" width="20.57421875" style="1" customWidth="1"/>
    <col min="7" max="7" width="12.7109375" style="1" customWidth="1"/>
    <col min="8" max="8" width="6.28125" style="2" customWidth="1"/>
    <col min="9" max="9" width="3.7109375" style="1" customWidth="1"/>
    <col min="10" max="10" width="0" style="1" hidden="1" customWidth="1"/>
    <col min="11" max="11" width="8.7109375" style="1" customWidth="1"/>
    <col min="12" max="12" width="3.7109375" style="1" customWidth="1"/>
    <col min="13" max="13" width="0" style="1" hidden="1" customWidth="1"/>
    <col min="14" max="14" width="8.7109375" style="1" customWidth="1"/>
    <col min="15" max="15" width="3.7109375" style="1" customWidth="1"/>
    <col min="16" max="16" width="0" style="1" hidden="1" customWidth="1"/>
    <col min="17" max="17" width="8.7109375" style="1" customWidth="1"/>
    <col min="18" max="18" width="3.7109375" style="1" customWidth="1"/>
    <col min="19" max="19" width="0" style="1" hidden="1" customWidth="1"/>
    <col min="20" max="20" width="8.7109375" style="1" customWidth="1"/>
    <col min="21" max="21" width="3.7109375" style="1" customWidth="1"/>
    <col min="22" max="22" width="0.13671875" style="1" customWidth="1"/>
    <col min="23" max="23" width="8.7109375" style="1" customWidth="1"/>
    <col min="24" max="24" width="3.7109375" style="1" customWidth="1"/>
    <col min="25" max="25" width="0" style="1" hidden="1" customWidth="1"/>
    <col min="26" max="26" width="8.7109375" style="1" customWidth="1"/>
    <col min="27" max="27" width="3.7109375" style="1" customWidth="1"/>
    <col min="28" max="28" width="0" style="1" hidden="1" customWidth="1"/>
    <col min="29" max="29" width="8.7109375" style="1" customWidth="1"/>
    <col min="30" max="30" width="3.7109375" style="1" customWidth="1"/>
    <col min="31" max="31" width="0" style="1" hidden="1" customWidth="1"/>
    <col min="32" max="32" width="8.7109375" style="1" customWidth="1"/>
    <col min="33" max="33" width="3.7109375" style="1" customWidth="1"/>
    <col min="34" max="34" width="0" style="1" hidden="1" customWidth="1"/>
    <col min="35" max="35" width="8.7109375" style="1" customWidth="1"/>
    <col min="36" max="36" width="3.7109375" style="1" customWidth="1"/>
    <col min="37" max="37" width="0" style="1" hidden="1" customWidth="1"/>
    <col min="38" max="38" width="8.7109375" style="1" customWidth="1"/>
    <col min="39" max="39" width="3.421875" style="1" customWidth="1"/>
    <col min="40" max="66" width="0" style="1" hidden="1" customWidth="1"/>
    <col min="67" max="16384" width="8.7109375" style="1" customWidth="1"/>
  </cols>
  <sheetData>
    <row r="1" spans="1:29" ht="12.75">
      <c r="A1" s="3"/>
      <c r="B1" s="3"/>
      <c r="C1" s="4"/>
      <c r="D1" s="5"/>
      <c r="E1" s="5"/>
      <c r="F1" s="5"/>
      <c r="G1" s="5"/>
      <c r="H1" s="5"/>
      <c r="I1" s="5"/>
      <c r="J1" s="5"/>
      <c r="K1" s="5"/>
      <c r="L1" s="5"/>
      <c r="M1" s="5"/>
      <c r="N1" s="5"/>
      <c r="O1" s="5"/>
      <c r="P1" s="5"/>
      <c r="Q1" s="5"/>
      <c r="R1" s="5"/>
      <c r="S1" s="5"/>
      <c r="T1" s="5"/>
      <c r="U1" s="5"/>
      <c r="V1" s="5"/>
      <c r="W1" s="5"/>
      <c r="X1" s="5"/>
      <c r="Y1" s="5"/>
      <c r="Z1" s="5"/>
      <c r="AA1" s="6"/>
      <c r="AB1" s="6"/>
      <c r="AC1" s="6"/>
    </row>
    <row r="2" spans="1:38" ht="45" customHeight="1">
      <c r="A2" s="3"/>
      <c r="B2" s="7" t="s">
        <v>0</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12" customHeight="1">
      <c r="A3" s="3"/>
      <c r="B3" s="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10"/>
      <c r="AL3" s="10"/>
    </row>
    <row r="4" spans="1:38" ht="104.25" customHeight="1">
      <c r="A4" s="3"/>
      <c r="B4" s="7" t="s">
        <v>1</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ht="12.75">
      <c r="A5" s="3"/>
    </row>
    <row r="6" spans="1:38" ht="29.25" customHeight="1">
      <c r="A6" s="3"/>
      <c r="B6" s="7" t="s">
        <v>2</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17.25" customHeight="1">
      <c r="A7" s="3"/>
      <c r="B7" s="11" t="s">
        <v>3</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41" ht="45" customHeight="1">
      <c r="A8" s="3"/>
      <c r="B8" s="12" t="s">
        <v>4</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3"/>
      <c r="AN8" s="13"/>
      <c r="AO8" s="13"/>
    </row>
    <row r="9" spans="1:41" ht="45" customHeight="1">
      <c r="A9" s="3"/>
      <c r="B9" s="12" t="s">
        <v>5</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3"/>
      <c r="AN9" s="13"/>
      <c r="AO9" s="13"/>
    </row>
    <row r="10" spans="1:41" ht="45" customHeight="1">
      <c r="A10" s="3"/>
      <c r="B10" s="12" t="s">
        <v>6</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3"/>
      <c r="AN10" s="13"/>
      <c r="AO10" s="13"/>
    </row>
    <row r="11" spans="1:38" ht="12.75">
      <c r="A11" s="3"/>
      <c r="B11" s="14"/>
      <c r="C11" s="14"/>
      <c r="D11" s="14"/>
      <c r="E11" s="14"/>
      <c r="F11" s="14"/>
      <c r="G11" s="14"/>
      <c r="H11" s="15"/>
      <c r="I11" s="14"/>
      <c r="J11" s="14"/>
      <c r="K11" s="14"/>
      <c r="L11" s="14"/>
      <c r="M11" s="14"/>
      <c r="N11" s="14"/>
      <c r="O11" s="14"/>
      <c r="P11" s="14"/>
      <c r="Q11" s="14"/>
      <c r="R11" s="14"/>
      <c r="S11" s="14"/>
      <c r="T11" s="14"/>
      <c r="U11" s="14"/>
      <c r="V11" s="14"/>
      <c r="W11" s="14"/>
      <c r="X11" s="14"/>
      <c r="Y11" s="14"/>
      <c r="Z11" s="14"/>
      <c r="AA11" s="16"/>
      <c r="AB11" s="16"/>
      <c r="AC11" s="16"/>
      <c r="AD11" s="16"/>
      <c r="AE11" s="16"/>
      <c r="AF11" s="16"/>
      <c r="AG11" s="16"/>
      <c r="AH11" s="16"/>
      <c r="AI11" s="16"/>
      <c r="AJ11" s="16"/>
      <c r="AK11" s="16"/>
      <c r="AL11" s="16"/>
    </row>
    <row r="12" spans="1:38" ht="45" customHeight="1">
      <c r="A12" s="3"/>
      <c r="B12" s="17" t="s">
        <v>7</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row>
    <row r="13" spans="1:38" ht="12.75">
      <c r="A13" s="3"/>
      <c r="B13" s="16"/>
      <c r="C13" s="16"/>
      <c r="D13" s="16"/>
      <c r="E13" s="16"/>
      <c r="F13" s="16"/>
      <c r="G13" s="16"/>
      <c r="H13" s="18"/>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row r="14" spans="1:38" ht="16.5" customHeight="1">
      <c r="A14" s="3"/>
      <c r="B14" s="19" t="s">
        <v>8</v>
      </c>
      <c r="C14" s="19"/>
      <c r="D14" s="19"/>
      <c r="E14" s="19"/>
      <c r="F14" s="19"/>
      <c r="G14" s="19"/>
      <c r="H14" s="19"/>
      <c r="I14" s="20"/>
      <c r="J14" s="20"/>
      <c r="K14" s="20"/>
      <c r="L14" s="20"/>
      <c r="M14" s="20"/>
      <c r="N14" s="20"/>
      <c r="O14" s="20"/>
      <c r="P14" s="20"/>
      <c r="Q14" s="20"/>
      <c r="R14" s="20"/>
      <c r="S14" s="20"/>
      <c r="T14" s="20"/>
      <c r="U14" s="20"/>
      <c r="V14" s="20"/>
      <c r="W14" s="20"/>
      <c r="X14" s="20"/>
      <c r="Y14" s="20"/>
      <c r="Z14" s="20"/>
      <c r="AA14" s="21"/>
      <c r="AB14" s="21"/>
      <c r="AC14" s="21"/>
      <c r="AD14" s="21"/>
      <c r="AE14" s="21"/>
      <c r="AF14" s="21"/>
      <c r="AG14" s="22"/>
      <c r="AH14" s="22"/>
      <c r="AI14" s="22"/>
      <c r="AJ14" s="23"/>
      <c r="AK14" s="23"/>
      <c r="AL14" s="24"/>
    </row>
    <row r="15" spans="1:38" ht="15" customHeight="1">
      <c r="A15" s="3"/>
      <c r="B15" s="25" t="s">
        <v>9</v>
      </c>
      <c r="C15" s="25"/>
      <c r="D15" s="25"/>
      <c r="E15" s="25"/>
      <c r="F15" s="25"/>
      <c r="G15" s="25"/>
      <c r="H15" s="25"/>
      <c r="I15" s="26" t="s">
        <v>10</v>
      </c>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row>
    <row r="16" spans="1:66" ht="70.5" customHeight="1">
      <c r="A16" s="3"/>
      <c r="B16" s="27" t="s">
        <v>11</v>
      </c>
      <c r="C16" s="27"/>
      <c r="D16" s="27"/>
      <c r="E16" s="27"/>
      <c r="F16" s="27"/>
      <c r="G16" s="27"/>
      <c r="H16" s="27"/>
      <c r="I16" s="28" t="s">
        <v>12</v>
      </c>
      <c r="J16" s="28"/>
      <c r="K16" s="28"/>
      <c r="L16" s="28" t="s">
        <v>13</v>
      </c>
      <c r="M16" s="28"/>
      <c r="N16" s="28"/>
      <c r="O16" s="28" t="s">
        <v>14</v>
      </c>
      <c r="P16" s="28"/>
      <c r="Q16" s="28"/>
      <c r="R16" s="28" t="s">
        <v>15</v>
      </c>
      <c r="S16" s="28"/>
      <c r="T16" s="28"/>
      <c r="U16" s="28" t="s">
        <v>16</v>
      </c>
      <c r="V16" s="28"/>
      <c r="W16" s="28"/>
      <c r="X16" s="28" t="s">
        <v>17</v>
      </c>
      <c r="Y16" s="28"/>
      <c r="Z16" s="28"/>
      <c r="AA16" s="28" t="s">
        <v>18</v>
      </c>
      <c r="AB16" s="28"/>
      <c r="AC16" s="28"/>
      <c r="AD16" s="28" t="s">
        <v>19</v>
      </c>
      <c r="AE16" s="28"/>
      <c r="AF16" s="28"/>
      <c r="AG16" s="28" t="s">
        <v>20</v>
      </c>
      <c r="AH16" s="28"/>
      <c r="AI16" s="28"/>
      <c r="AJ16" s="29" t="s">
        <v>21</v>
      </c>
      <c r="AK16" s="29"/>
      <c r="AL16" s="29"/>
      <c r="AN16" s="28" t="s">
        <v>12</v>
      </c>
      <c r="AO16" s="28"/>
      <c r="AP16" s="28"/>
      <c r="AQ16" s="28" t="s">
        <v>13</v>
      </c>
      <c r="AR16" s="28"/>
      <c r="AS16" s="28"/>
      <c r="AT16" s="28" t="s">
        <v>14</v>
      </c>
      <c r="AU16" s="28"/>
      <c r="AV16" s="28"/>
      <c r="AW16" s="28" t="s">
        <v>15</v>
      </c>
      <c r="AX16" s="28"/>
      <c r="AY16" s="28"/>
      <c r="AZ16" s="28" t="s">
        <v>17</v>
      </c>
      <c r="BA16" s="28"/>
      <c r="BB16" s="28"/>
      <c r="BC16" s="28" t="s">
        <v>18</v>
      </c>
      <c r="BD16" s="28"/>
      <c r="BE16" s="28"/>
      <c r="BF16" s="28" t="s">
        <v>19</v>
      </c>
      <c r="BG16" s="28"/>
      <c r="BH16" s="28"/>
      <c r="BI16" s="28" t="s">
        <v>20</v>
      </c>
      <c r="BJ16" s="28"/>
      <c r="BK16" s="28"/>
      <c r="BL16" s="29" t="s">
        <v>21</v>
      </c>
      <c r="BM16" s="29"/>
      <c r="BN16" s="29"/>
    </row>
    <row r="17" spans="1:39" ht="90" customHeight="1">
      <c r="A17" s="3"/>
      <c r="B17" s="30" t="s">
        <v>22</v>
      </c>
      <c r="C17" s="30"/>
      <c r="D17" s="31" t="s">
        <v>23</v>
      </c>
      <c r="E17" s="31"/>
      <c r="F17" s="32" t="str">
        <f>CONCATENATE("Importo complessivo opere: €",SUM(I17:AL17))</f>
        <v>Importo complessivo opere: €0</v>
      </c>
      <c r="G17" s="32"/>
      <c r="H17" s="33"/>
      <c r="I17" s="34"/>
      <c r="J17" s="34"/>
      <c r="K17" s="34"/>
      <c r="L17" s="34"/>
      <c r="M17" s="34"/>
      <c r="N17" s="34"/>
      <c r="O17" s="34"/>
      <c r="P17" s="34"/>
      <c r="Q17" s="34"/>
      <c r="R17" s="34"/>
      <c r="S17" s="34"/>
      <c r="T17" s="34"/>
      <c r="U17" s="34">
        <v>0</v>
      </c>
      <c r="V17" s="34"/>
      <c r="W17" s="34"/>
      <c r="X17" s="34"/>
      <c r="Y17" s="34"/>
      <c r="Z17" s="34"/>
      <c r="AA17" s="34"/>
      <c r="AB17" s="34"/>
      <c r="AC17" s="34"/>
      <c r="AD17" s="34"/>
      <c r="AE17" s="34"/>
      <c r="AF17" s="34"/>
      <c r="AG17" s="34"/>
      <c r="AH17" s="34"/>
      <c r="AI17" s="34"/>
      <c r="AJ17" s="35"/>
      <c r="AK17" s="35"/>
      <c r="AL17" s="35"/>
      <c r="AM17" s="36"/>
    </row>
    <row r="18" spans="1:39" ht="15" customHeight="1">
      <c r="A18" s="3"/>
      <c r="B18" s="30" t="s">
        <v>24</v>
      </c>
      <c r="C18" s="30"/>
      <c r="D18" s="31" t="s">
        <v>25</v>
      </c>
      <c r="E18" s="31"/>
      <c r="F18" s="32"/>
      <c r="G18" s="32"/>
      <c r="H18" s="37"/>
      <c r="I18" s="38" t="str">
        <f>IF(I17&lt;&gt;0,0.03+10/POWER(I17,0.4),"0")</f>
        <v>0</v>
      </c>
      <c r="J18" s="38"/>
      <c r="K18" s="38"/>
      <c r="L18" s="38" t="str">
        <f>IF(L17&lt;&gt;0,0.03+10/POWER(L17,0.4),"0")</f>
        <v>0</v>
      </c>
      <c r="M18" s="38"/>
      <c r="N18" s="38"/>
      <c r="O18" s="38" t="str">
        <f>IF(O17&lt;&gt;0,0.03+10/POWER(O17,0.4),"0")</f>
        <v>0</v>
      </c>
      <c r="P18" s="38"/>
      <c r="Q18" s="38"/>
      <c r="R18" s="38" t="str">
        <f>IF(R17&lt;&gt;0,0.03+10/POWER(R17,0.4),"0")</f>
        <v>0</v>
      </c>
      <c r="S18" s="38"/>
      <c r="T18" s="38"/>
      <c r="U18" s="38" t="str">
        <f>IF(U17&lt;&gt;0,0.03+10/POWER(U17,0.4),"0")</f>
        <v>0</v>
      </c>
      <c r="V18" s="38"/>
      <c r="W18" s="38"/>
      <c r="X18" s="38" t="str">
        <f>IF(X17&lt;&gt;0,0.03+10/POWER(X17,0.4),"0")</f>
        <v>0</v>
      </c>
      <c r="Y18" s="38"/>
      <c r="Z18" s="38"/>
      <c r="AA18" s="38" t="str">
        <f>IF(AA17&lt;&gt;0,0.03+10/POWER(AA17,0.4),"0")</f>
        <v>0</v>
      </c>
      <c r="AB18" s="38"/>
      <c r="AC18" s="38"/>
      <c r="AD18" s="38" t="str">
        <f>IF(AD17&lt;&gt;0,0.03+10/POWER(AD17,0.4),"0")</f>
        <v>0</v>
      </c>
      <c r="AE18" s="38"/>
      <c r="AF18" s="38"/>
      <c r="AG18" s="38" t="str">
        <f>IF(AG17&lt;&gt;0,0.03+10/POWER(AG17,0.4),"0")</f>
        <v>0</v>
      </c>
      <c r="AH18" s="38"/>
      <c r="AI18" s="38"/>
      <c r="AJ18" s="39" t="str">
        <f>IF(AJ17&lt;&gt;0,0.03+10/POWER(AJ17,0.4),"0")</f>
        <v>0</v>
      </c>
      <c r="AK18" s="39"/>
      <c r="AL18" s="39"/>
      <c r="AM18" s="40"/>
    </row>
    <row r="19" spans="1:39" ht="150.75" customHeight="1">
      <c r="A19" s="3"/>
      <c r="B19" s="41" t="s">
        <v>26</v>
      </c>
      <c r="C19" s="41"/>
      <c r="D19" s="41"/>
      <c r="E19" s="41"/>
      <c r="F19" s="41"/>
      <c r="G19" s="41"/>
      <c r="H19" s="42" t="s">
        <v>27</v>
      </c>
      <c r="I19" s="43"/>
      <c r="J19" s="43"/>
      <c r="K19" s="43"/>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5"/>
      <c r="AK19" s="45"/>
      <c r="AL19" s="45"/>
      <c r="AM19" s="40"/>
    </row>
    <row r="20" spans="1:39" ht="25.5" customHeight="1">
      <c r="A20" s="3"/>
      <c r="B20" s="46" t="s">
        <v>28</v>
      </c>
      <c r="C20" s="46"/>
      <c r="D20" s="47" t="s">
        <v>29</v>
      </c>
      <c r="E20" s="47"/>
      <c r="F20" s="47"/>
      <c r="G20" s="47"/>
      <c r="H20" s="48"/>
      <c r="I20" s="49">
        <v>1.2</v>
      </c>
      <c r="J20" s="49"/>
      <c r="K20" s="49"/>
      <c r="L20" s="50">
        <v>0.95</v>
      </c>
      <c r="M20" s="50"/>
      <c r="N20" s="50"/>
      <c r="O20" s="50">
        <v>0.85</v>
      </c>
      <c r="P20" s="50"/>
      <c r="Q20" s="50"/>
      <c r="R20" s="50">
        <v>1.3</v>
      </c>
      <c r="S20" s="50"/>
      <c r="T20" s="50"/>
      <c r="U20" s="50"/>
      <c r="V20" s="50"/>
      <c r="W20" s="50"/>
      <c r="X20" s="50">
        <f>IF(X19&lt;&gt;"",VLOOKUP(X19,'Tabella-Z1'!J46:K48,2),0)</f>
        <v>0</v>
      </c>
      <c r="Y20" s="50"/>
      <c r="Z20" s="50"/>
      <c r="AA20" s="50">
        <f>IF(AA19&lt;&gt;"",VLOOKUP(AA19,'Tabella-Z1'!J49:K53,2),0)</f>
        <v>0</v>
      </c>
      <c r="AB20" s="50"/>
      <c r="AC20" s="50"/>
      <c r="AD20" s="50">
        <f>IF(AD19&lt;&gt;"",VLOOKUP(AD19,'Tabella-Z1'!J54:K56,2),0)</f>
        <v>0</v>
      </c>
      <c r="AE20" s="50"/>
      <c r="AF20" s="50"/>
      <c r="AG20" s="50">
        <f>IF(AG19&lt;&gt;"",VLOOKUP(AG19,'Tabella-Z1'!J57:K62,2),0)</f>
        <v>0</v>
      </c>
      <c r="AH20" s="50"/>
      <c r="AI20" s="50"/>
      <c r="AJ20" s="51">
        <f>IF(AJ19&lt;&gt;"",VLOOKUP(AJ19,'Tabella-Z1'!J63:K65,2),0)</f>
        <v>0</v>
      </c>
      <c r="AK20" s="51"/>
      <c r="AL20" s="51"/>
      <c r="AM20" s="40"/>
    </row>
    <row r="21" spans="1:39" ht="9.75" customHeight="1">
      <c r="A21" s="3"/>
      <c r="B21" s="52"/>
      <c r="C21" s="53"/>
      <c r="D21" s="53"/>
      <c r="E21" s="54"/>
      <c r="F21" s="54"/>
      <c r="G21" s="54"/>
      <c r="H21" s="55"/>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7"/>
      <c r="AM21" s="6"/>
    </row>
    <row r="22" spans="1:39" ht="18" customHeight="1" outlineLevel="1">
      <c r="A22" s="3"/>
      <c r="B22" s="58" t="s">
        <v>30</v>
      </c>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6"/>
    </row>
    <row r="23" spans="1:39" ht="18" customHeight="1" outlineLevel="1">
      <c r="A23" s="3"/>
      <c r="B23" s="59" t="s">
        <v>31</v>
      </c>
      <c r="C23" s="59"/>
      <c r="D23" s="60" t="s">
        <v>32</v>
      </c>
      <c r="E23" s="61" t="s">
        <v>33</v>
      </c>
      <c r="F23" s="61"/>
      <c r="G23" s="61"/>
      <c r="H23" s="62"/>
      <c r="I23" s="63" t="s">
        <v>34</v>
      </c>
      <c r="J23" s="63"/>
      <c r="K23" s="63"/>
      <c r="L23" s="64" t="s">
        <v>34</v>
      </c>
      <c r="M23" s="64"/>
      <c r="N23" s="64"/>
      <c r="O23" s="64" t="s">
        <v>34</v>
      </c>
      <c r="P23" s="64"/>
      <c r="Q23" s="64"/>
      <c r="R23" s="64"/>
      <c r="S23" s="64"/>
      <c r="T23" s="64"/>
      <c r="U23" s="64"/>
      <c r="V23" s="64"/>
      <c r="W23" s="64"/>
      <c r="X23" s="64" t="s">
        <v>34</v>
      </c>
      <c r="Y23" s="64"/>
      <c r="Z23" s="64"/>
      <c r="AA23" s="64" t="s">
        <v>34</v>
      </c>
      <c r="AB23" s="64"/>
      <c r="AC23" s="64"/>
      <c r="AD23" s="64" t="s">
        <v>34</v>
      </c>
      <c r="AE23" s="64" t="s">
        <v>34</v>
      </c>
      <c r="AF23" s="64" t="s">
        <v>34</v>
      </c>
      <c r="AG23" s="64" t="s">
        <v>34</v>
      </c>
      <c r="AH23" s="64" t="s">
        <v>34</v>
      </c>
      <c r="AI23" s="64" t="s">
        <v>34</v>
      </c>
      <c r="AJ23" s="65" t="s">
        <v>35</v>
      </c>
      <c r="AK23" s="66">
        <f>IF($H23="X",AL23,IF(AJ23="X",AL23,0))</f>
        <v>0</v>
      </c>
      <c r="AL23" s="67">
        <f>'Tabella-Z2'!P4</f>
        <v>0.005</v>
      </c>
      <c r="AM23" s="6"/>
    </row>
    <row r="24" spans="1:39" ht="18" customHeight="1" outlineLevel="1">
      <c r="A24" s="3"/>
      <c r="B24" s="59"/>
      <c r="C24" s="59"/>
      <c r="D24" s="60"/>
      <c r="E24" s="61" t="s">
        <v>36</v>
      </c>
      <c r="F24" s="61"/>
      <c r="G24" s="61"/>
      <c r="H24" s="68"/>
      <c r="I24" s="69" t="s">
        <v>34</v>
      </c>
      <c r="J24" s="69"/>
      <c r="K24" s="69"/>
      <c r="L24" s="70" t="s">
        <v>34</v>
      </c>
      <c r="M24" s="70"/>
      <c r="N24" s="70"/>
      <c r="O24" s="70" t="s">
        <v>34</v>
      </c>
      <c r="P24" s="70"/>
      <c r="Q24" s="70"/>
      <c r="R24" s="70"/>
      <c r="S24" s="70"/>
      <c r="T24" s="70"/>
      <c r="U24" s="70"/>
      <c r="V24" s="70"/>
      <c r="W24" s="70"/>
      <c r="X24" s="70" t="s">
        <v>34</v>
      </c>
      <c r="Y24" s="70"/>
      <c r="Z24" s="70"/>
      <c r="AA24" s="70" t="s">
        <v>34</v>
      </c>
      <c r="AB24" s="70"/>
      <c r="AC24" s="70"/>
      <c r="AD24" s="70" t="s">
        <v>34</v>
      </c>
      <c r="AE24" s="70" t="s">
        <v>34</v>
      </c>
      <c r="AF24" s="70" t="s">
        <v>34</v>
      </c>
      <c r="AG24" s="70" t="s">
        <v>34</v>
      </c>
      <c r="AH24" s="70" t="s">
        <v>34</v>
      </c>
      <c r="AI24" s="70" t="s">
        <v>34</v>
      </c>
      <c r="AJ24" s="71" t="s">
        <v>35</v>
      </c>
      <c r="AK24" s="72">
        <f>IF($H24="X",AL24,IF(AJ24="X",AL24,0))</f>
        <v>0</v>
      </c>
      <c r="AL24" s="73">
        <f>'Tabella-Z2'!P5</f>
        <v>0.003</v>
      </c>
      <c r="AM24" s="6"/>
    </row>
    <row r="25" spans="1:39" ht="18" customHeight="1" outlineLevel="1">
      <c r="A25" s="3"/>
      <c r="B25" s="59"/>
      <c r="C25" s="59"/>
      <c r="D25" s="60"/>
      <c r="E25" s="61" t="s">
        <v>37</v>
      </c>
      <c r="F25" s="61"/>
      <c r="G25" s="61"/>
      <c r="H25" s="74"/>
      <c r="I25" s="75" t="s">
        <v>34</v>
      </c>
      <c r="J25" s="75"/>
      <c r="K25" s="75"/>
      <c r="L25" s="76" t="s">
        <v>34</v>
      </c>
      <c r="M25" s="76"/>
      <c r="N25" s="76"/>
      <c r="O25" s="76" t="s">
        <v>34</v>
      </c>
      <c r="P25" s="76"/>
      <c r="Q25" s="76"/>
      <c r="R25" s="76"/>
      <c r="S25" s="76"/>
      <c r="T25" s="76"/>
      <c r="U25" s="76"/>
      <c r="V25" s="76"/>
      <c r="W25" s="76"/>
      <c r="X25" s="76" t="s">
        <v>34</v>
      </c>
      <c r="Y25" s="76"/>
      <c r="Z25" s="76"/>
      <c r="AA25" s="76" t="s">
        <v>34</v>
      </c>
      <c r="AB25" s="76"/>
      <c r="AC25" s="76"/>
      <c r="AD25" s="76" t="s">
        <v>34</v>
      </c>
      <c r="AE25" s="76" t="s">
        <v>34</v>
      </c>
      <c r="AF25" s="76" t="s">
        <v>34</v>
      </c>
      <c r="AG25" s="76" t="s">
        <v>34</v>
      </c>
      <c r="AH25" s="76" t="s">
        <v>34</v>
      </c>
      <c r="AI25" s="76" t="s">
        <v>34</v>
      </c>
      <c r="AJ25" s="77" t="s">
        <v>35</v>
      </c>
      <c r="AK25" s="78">
        <f aca="true" t="shared" si="0" ref="AK25">IF($H25="X",AL25,IF(AJ25="X",AL25,0))</f>
        <v>0</v>
      </c>
      <c r="AL25" s="79">
        <f>'Tabella-Z2'!P6</f>
        <v>0.001</v>
      </c>
      <c r="AM25" s="6"/>
    </row>
    <row r="26" spans="1:39" ht="18" customHeight="1" outlineLevel="1">
      <c r="A26" s="3"/>
      <c r="B26" s="59"/>
      <c r="C26" s="59"/>
      <c r="D26" s="60" t="s">
        <v>38</v>
      </c>
      <c r="E26" s="61" t="s">
        <v>39</v>
      </c>
      <c r="F26" s="61" t="s">
        <v>40</v>
      </c>
      <c r="G26" s="80">
        <v>15000</v>
      </c>
      <c r="H26" s="81"/>
      <c r="I26" s="82" t="s">
        <v>34</v>
      </c>
      <c r="J26" s="82"/>
      <c r="K26" s="82"/>
      <c r="L26" s="83" t="s">
        <v>34</v>
      </c>
      <c r="M26" s="83"/>
      <c r="N26" s="83"/>
      <c r="O26" s="83" t="s">
        <v>34</v>
      </c>
      <c r="P26" s="83"/>
      <c r="Q26" s="83"/>
      <c r="R26" s="83"/>
      <c r="S26" s="83"/>
      <c r="T26" s="83"/>
      <c r="U26" s="83"/>
      <c r="V26" s="83"/>
      <c r="W26" s="83"/>
      <c r="X26" s="83" t="s">
        <v>34</v>
      </c>
      <c r="Y26" s="83"/>
      <c r="Z26" s="83"/>
      <c r="AA26" s="83" t="s">
        <v>34</v>
      </c>
      <c r="AB26" s="83"/>
      <c r="AC26" s="83"/>
      <c r="AD26" s="83" t="s">
        <v>34</v>
      </c>
      <c r="AE26" s="83" t="s">
        <v>34</v>
      </c>
      <c r="AF26" s="83" t="s">
        <v>34</v>
      </c>
      <c r="AG26" s="84" t="s">
        <v>35</v>
      </c>
      <c r="AH26" s="85">
        <f aca="true" t="shared" si="1" ref="AH26:AH43">IF($H26="X",AI26,IF(AG26="X",AI26,0))</f>
        <v>0</v>
      </c>
      <c r="AI26" s="86">
        <f>'Tabella-Z2'!O7</f>
        <v>0.001</v>
      </c>
      <c r="AJ26" s="84" t="s">
        <v>35</v>
      </c>
      <c r="AK26" s="85">
        <f aca="true" t="shared" si="2" ref="AK26:AK35">IF($H26="X",AL26,IF(AJ26="X",AL26,0))</f>
        <v>0</v>
      </c>
      <c r="AL26" s="87">
        <f>'Tabella-Z2'!P7</f>
        <v>0.001</v>
      </c>
      <c r="AM26" s="6"/>
    </row>
    <row r="27" spans="1:39" ht="24" customHeight="1" outlineLevel="1">
      <c r="A27" s="3"/>
      <c r="B27" s="59"/>
      <c r="C27" s="59"/>
      <c r="D27" s="60"/>
      <c r="E27" s="61"/>
      <c r="F27" s="61" t="s">
        <v>41</v>
      </c>
      <c r="G27" s="80">
        <v>50000</v>
      </c>
      <c r="H27" s="81"/>
      <c r="I27" s="88" t="s">
        <v>34</v>
      </c>
      <c r="J27" s="88"/>
      <c r="K27" s="88"/>
      <c r="L27" s="89" t="s">
        <v>34</v>
      </c>
      <c r="M27" s="89"/>
      <c r="N27" s="89"/>
      <c r="O27" s="89" t="s">
        <v>34</v>
      </c>
      <c r="P27" s="89"/>
      <c r="Q27" s="89"/>
      <c r="R27" s="89"/>
      <c r="S27" s="89"/>
      <c r="T27" s="89"/>
      <c r="U27" s="89"/>
      <c r="V27" s="89"/>
      <c r="W27" s="89"/>
      <c r="X27" s="89" t="s">
        <v>34</v>
      </c>
      <c r="Y27" s="89"/>
      <c r="Z27" s="89"/>
      <c r="AA27" s="89" t="s">
        <v>34</v>
      </c>
      <c r="AB27" s="89"/>
      <c r="AC27" s="89"/>
      <c r="AD27" s="89" t="s">
        <v>34</v>
      </c>
      <c r="AE27" s="89" t="s">
        <v>34</v>
      </c>
      <c r="AF27" s="89" t="s">
        <v>34</v>
      </c>
      <c r="AG27" s="84"/>
      <c r="AH27" s="72">
        <f t="shared" si="1"/>
        <v>0</v>
      </c>
      <c r="AI27" s="90">
        <f>'Tabella-Z2'!O8</f>
        <v>0.0005</v>
      </c>
      <c r="AJ27" s="84"/>
      <c r="AK27" s="72">
        <f t="shared" si="2"/>
        <v>0</v>
      </c>
      <c r="AL27" s="91">
        <f>'Tabella-Z2'!P8</f>
        <v>0.0005</v>
      </c>
      <c r="AM27" s="6"/>
    </row>
    <row r="28" spans="1:39" ht="18" customHeight="1" outlineLevel="1">
      <c r="A28" s="3"/>
      <c r="B28" s="59"/>
      <c r="C28" s="59"/>
      <c r="D28" s="60"/>
      <c r="E28" s="61"/>
      <c r="F28" s="61" t="s">
        <v>42</v>
      </c>
      <c r="G28" s="92"/>
      <c r="H28" s="81"/>
      <c r="I28" s="93" t="s">
        <v>34</v>
      </c>
      <c r="J28" s="93"/>
      <c r="K28" s="93"/>
      <c r="L28" s="94" t="s">
        <v>34</v>
      </c>
      <c r="M28" s="94"/>
      <c r="N28" s="94"/>
      <c r="O28" s="94" t="s">
        <v>34</v>
      </c>
      <c r="P28" s="94"/>
      <c r="Q28" s="94"/>
      <c r="R28" s="94"/>
      <c r="S28" s="94"/>
      <c r="T28" s="94"/>
      <c r="U28" s="94"/>
      <c r="V28" s="94"/>
      <c r="W28" s="94"/>
      <c r="X28" s="94" t="s">
        <v>34</v>
      </c>
      <c r="Y28" s="94"/>
      <c r="Z28" s="94"/>
      <c r="AA28" s="94" t="s">
        <v>34</v>
      </c>
      <c r="AB28" s="94"/>
      <c r="AC28" s="94"/>
      <c r="AD28" s="94" t="s">
        <v>34</v>
      </c>
      <c r="AE28" s="94" t="s">
        <v>34</v>
      </c>
      <c r="AF28" s="94" t="s">
        <v>34</v>
      </c>
      <c r="AG28" s="84"/>
      <c r="AH28" s="78">
        <f t="shared" si="1"/>
        <v>0</v>
      </c>
      <c r="AI28" s="95">
        <f>'Tabella-Z2'!O9</f>
        <v>0.0001</v>
      </c>
      <c r="AJ28" s="84"/>
      <c r="AK28" s="78">
        <f t="shared" si="2"/>
        <v>0</v>
      </c>
      <c r="AL28" s="96">
        <f>'Tabella-Z2'!P9</f>
        <v>0.0001</v>
      </c>
      <c r="AM28" s="6"/>
    </row>
    <row r="29" spans="1:39" ht="18" customHeight="1" outlineLevel="1">
      <c r="A29" s="3"/>
      <c r="B29" s="59"/>
      <c r="C29" s="59"/>
      <c r="D29" s="60" t="s">
        <v>43</v>
      </c>
      <c r="E29" s="61" t="s">
        <v>44</v>
      </c>
      <c r="F29" s="61"/>
      <c r="G29" s="61"/>
      <c r="H29" s="97"/>
      <c r="I29" s="98" t="s">
        <v>34</v>
      </c>
      <c r="J29" s="98"/>
      <c r="K29" s="98"/>
      <c r="L29" s="99" t="s">
        <v>34</v>
      </c>
      <c r="M29" s="99"/>
      <c r="N29" s="99"/>
      <c r="O29" s="99" t="s">
        <v>34</v>
      </c>
      <c r="P29" s="99"/>
      <c r="Q29" s="99"/>
      <c r="R29" s="99"/>
      <c r="S29" s="99"/>
      <c r="T29" s="99"/>
      <c r="U29" s="99"/>
      <c r="V29" s="99"/>
      <c r="W29" s="99"/>
      <c r="X29" s="99" t="s">
        <v>34</v>
      </c>
      <c r="Y29" s="99"/>
      <c r="Z29" s="99"/>
      <c r="AA29" s="99" t="s">
        <v>34</v>
      </c>
      <c r="AB29" s="99"/>
      <c r="AC29" s="99"/>
      <c r="AD29" s="99" t="s">
        <v>34</v>
      </c>
      <c r="AE29" s="99" t="s">
        <v>34</v>
      </c>
      <c r="AF29" s="99" t="s">
        <v>34</v>
      </c>
      <c r="AG29" s="100" t="s">
        <v>35</v>
      </c>
      <c r="AH29" s="101">
        <f t="shared" si="1"/>
        <v>0</v>
      </c>
      <c r="AI29" s="102">
        <f>'Tabella-Z2'!O10</f>
        <v>0.005</v>
      </c>
      <c r="AJ29" s="100" t="s">
        <v>35</v>
      </c>
      <c r="AK29" s="101">
        <f t="shared" si="2"/>
        <v>0</v>
      </c>
      <c r="AL29" s="103">
        <f>'Tabella-Z2'!P10</f>
        <v>0.005</v>
      </c>
      <c r="AM29" s="6"/>
    </row>
    <row r="30" spans="1:39" ht="18" customHeight="1" outlineLevel="1">
      <c r="A30" s="3"/>
      <c r="B30" s="59"/>
      <c r="C30" s="59"/>
      <c r="D30" s="60" t="s">
        <v>45</v>
      </c>
      <c r="E30" s="61" t="s">
        <v>46</v>
      </c>
      <c r="F30" s="61"/>
      <c r="G30" s="61"/>
      <c r="H30" s="97"/>
      <c r="I30" s="98" t="s">
        <v>34</v>
      </c>
      <c r="J30" s="98"/>
      <c r="K30" s="98"/>
      <c r="L30" s="99" t="s">
        <v>34</v>
      </c>
      <c r="M30" s="99"/>
      <c r="N30" s="99"/>
      <c r="O30" s="99" t="s">
        <v>34</v>
      </c>
      <c r="P30" s="99"/>
      <c r="Q30" s="99"/>
      <c r="R30" s="99"/>
      <c r="S30" s="99"/>
      <c r="T30" s="99"/>
      <c r="U30" s="99"/>
      <c r="V30" s="99"/>
      <c r="W30" s="99"/>
      <c r="X30" s="99" t="s">
        <v>34</v>
      </c>
      <c r="Y30" s="99"/>
      <c r="Z30" s="99"/>
      <c r="AA30" s="99" t="s">
        <v>34</v>
      </c>
      <c r="AB30" s="99"/>
      <c r="AC30" s="99"/>
      <c r="AD30" s="99" t="s">
        <v>34</v>
      </c>
      <c r="AE30" s="99" t="s">
        <v>34</v>
      </c>
      <c r="AF30" s="99" t="s">
        <v>34</v>
      </c>
      <c r="AG30" s="100" t="s">
        <v>34</v>
      </c>
      <c r="AH30" s="101">
        <f t="shared" si="1"/>
        <v>0</v>
      </c>
      <c r="AI30" s="102">
        <f>'Tabella-Z2'!O11</f>
        <v>0.03</v>
      </c>
      <c r="AJ30" s="104" t="s">
        <v>34</v>
      </c>
      <c r="AK30" s="104" t="s">
        <v>34</v>
      </c>
      <c r="AL30" s="104" t="s">
        <v>34</v>
      </c>
      <c r="AM30" s="6"/>
    </row>
    <row r="31" spans="1:39" ht="18" customHeight="1" outlineLevel="1">
      <c r="A31" s="3"/>
      <c r="B31" s="59"/>
      <c r="C31" s="59"/>
      <c r="D31" s="60" t="s">
        <v>47</v>
      </c>
      <c r="E31" s="61" t="s">
        <v>48</v>
      </c>
      <c r="F31" s="61"/>
      <c r="G31" s="61"/>
      <c r="H31" s="97"/>
      <c r="I31" s="98" t="s">
        <v>34</v>
      </c>
      <c r="J31" s="98"/>
      <c r="K31" s="98"/>
      <c r="L31" s="99" t="s">
        <v>34</v>
      </c>
      <c r="M31" s="99"/>
      <c r="N31" s="99"/>
      <c r="O31" s="99" t="s">
        <v>34</v>
      </c>
      <c r="P31" s="99"/>
      <c r="Q31" s="99"/>
      <c r="R31" s="99"/>
      <c r="S31" s="99"/>
      <c r="T31" s="99"/>
      <c r="U31" s="99"/>
      <c r="V31" s="99"/>
      <c r="W31" s="99"/>
      <c r="X31" s="99" t="s">
        <v>34</v>
      </c>
      <c r="Y31" s="99"/>
      <c r="Z31" s="99"/>
      <c r="AA31" s="99" t="s">
        <v>34</v>
      </c>
      <c r="AB31" s="99"/>
      <c r="AC31" s="99"/>
      <c r="AD31" s="99" t="s">
        <v>34</v>
      </c>
      <c r="AE31" s="99" t="s">
        <v>34</v>
      </c>
      <c r="AF31" s="99" t="s">
        <v>34</v>
      </c>
      <c r="AG31" s="100" t="s">
        <v>35</v>
      </c>
      <c r="AH31" s="101">
        <f t="shared" si="1"/>
        <v>0</v>
      </c>
      <c r="AI31" s="102">
        <f>'Tabella-Z2'!O12</f>
        <v>0.003</v>
      </c>
      <c r="AJ31" s="100" t="s">
        <v>35</v>
      </c>
      <c r="AK31" s="101">
        <f t="shared" si="2"/>
        <v>0</v>
      </c>
      <c r="AL31" s="103">
        <f>'Tabella-Z2'!P12</f>
        <v>0.003</v>
      </c>
      <c r="AM31" s="6"/>
    </row>
    <row r="32" spans="1:39" ht="18" customHeight="1" outlineLevel="1">
      <c r="A32" s="3"/>
      <c r="B32" s="59"/>
      <c r="C32" s="59"/>
      <c r="D32" s="60" t="s">
        <v>49</v>
      </c>
      <c r="E32" s="61" t="s">
        <v>50</v>
      </c>
      <c r="F32" s="61" t="s">
        <v>51</v>
      </c>
      <c r="G32" s="105">
        <v>7500000</v>
      </c>
      <c r="H32" s="97"/>
      <c r="I32" s="82" t="s">
        <v>34</v>
      </c>
      <c r="J32" s="82"/>
      <c r="K32" s="82"/>
      <c r="L32" s="83" t="s">
        <v>34</v>
      </c>
      <c r="M32" s="83"/>
      <c r="N32" s="83"/>
      <c r="O32" s="83" t="s">
        <v>34</v>
      </c>
      <c r="P32" s="83"/>
      <c r="Q32" s="83"/>
      <c r="R32" s="83"/>
      <c r="S32" s="83"/>
      <c r="T32" s="83"/>
      <c r="U32" s="83"/>
      <c r="V32" s="83"/>
      <c r="W32" s="83"/>
      <c r="X32" s="83" t="s">
        <v>34</v>
      </c>
      <c r="Y32" s="83"/>
      <c r="Z32" s="83"/>
      <c r="AA32" s="83" t="s">
        <v>34</v>
      </c>
      <c r="AB32" s="83"/>
      <c r="AC32" s="83"/>
      <c r="AD32" s="83" t="s">
        <v>34</v>
      </c>
      <c r="AE32" s="83" t="s">
        <v>34</v>
      </c>
      <c r="AF32" s="83" t="s">
        <v>34</v>
      </c>
      <c r="AG32" s="100" t="s">
        <v>35</v>
      </c>
      <c r="AH32" s="85">
        <f t="shared" si="1"/>
        <v>0</v>
      </c>
      <c r="AI32" s="106">
        <f>'Tabella-Z2'!O13</f>
        <v>0.025999999999999995</v>
      </c>
      <c r="AJ32" s="100" t="s">
        <v>35</v>
      </c>
      <c r="AK32" s="85">
        <f t="shared" si="2"/>
        <v>0</v>
      </c>
      <c r="AL32" s="107">
        <f>'Tabella-Z2'!P13</f>
        <v>0.036</v>
      </c>
      <c r="AM32" s="6"/>
    </row>
    <row r="33" spans="1:40" ht="18" customHeight="1" outlineLevel="1">
      <c r="A33" s="3"/>
      <c r="B33" s="59"/>
      <c r="C33" s="59"/>
      <c r="D33" s="60"/>
      <c r="E33" s="61"/>
      <c r="F33" s="61" t="s">
        <v>52</v>
      </c>
      <c r="G33" s="105">
        <v>15000000</v>
      </c>
      <c r="H33" s="97"/>
      <c r="I33" s="88" t="s">
        <v>34</v>
      </c>
      <c r="J33" s="88"/>
      <c r="K33" s="88"/>
      <c r="L33" s="89" t="s">
        <v>34</v>
      </c>
      <c r="M33" s="89"/>
      <c r="N33" s="89"/>
      <c r="O33" s="89" t="s">
        <v>34</v>
      </c>
      <c r="P33" s="89"/>
      <c r="Q33" s="89"/>
      <c r="R33" s="89"/>
      <c r="S33" s="89"/>
      <c r="T33" s="89"/>
      <c r="U33" s="89"/>
      <c r="V33" s="89"/>
      <c r="W33" s="89"/>
      <c r="X33" s="89" t="s">
        <v>34</v>
      </c>
      <c r="Y33" s="89"/>
      <c r="Z33" s="89"/>
      <c r="AA33" s="89" t="s">
        <v>34</v>
      </c>
      <c r="AB33" s="89"/>
      <c r="AC33" s="89"/>
      <c r="AD33" s="89" t="s">
        <v>34</v>
      </c>
      <c r="AE33" s="89" t="s">
        <v>34</v>
      </c>
      <c r="AF33" s="89" t="s">
        <v>34</v>
      </c>
      <c r="AG33" s="100"/>
      <c r="AH33" s="72">
        <f>IF(AND($H32="X",AG17&gt;G32),AI33,IF(AND(AG32="X",AG17&gt;G32),AI33,0))</f>
        <v>0</v>
      </c>
      <c r="AI33" s="108">
        <f>'Tabella-Z2'!O14</f>
        <v>0.016</v>
      </c>
      <c r="AJ33" s="100"/>
      <c r="AK33" s="72">
        <f>IF(AND($H32="X",$AJ$17&gt;G32),AL33,IF(AND(AJ32="X",$AJ$17&gt;G32),AL33,0))</f>
        <v>0</v>
      </c>
      <c r="AL33" s="109">
        <f>'Tabella-Z2'!P14</f>
        <v>0.027999999999999997</v>
      </c>
      <c r="AM33" s="6"/>
      <c r="AN33" s="16"/>
    </row>
    <row r="34" spans="1:39" ht="18" customHeight="1" outlineLevel="1">
      <c r="A34" s="3"/>
      <c r="B34" s="59"/>
      <c r="C34" s="59"/>
      <c r="D34" s="60"/>
      <c r="E34" s="61"/>
      <c r="F34" s="61" t="s">
        <v>42</v>
      </c>
      <c r="G34" s="92"/>
      <c r="H34" s="97"/>
      <c r="I34" s="93" t="s">
        <v>34</v>
      </c>
      <c r="J34" s="93"/>
      <c r="K34" s="93"/>
      <c r="L34" s="94" t="s">
        <v>34</v>
      </c>
      <c r="M34" s="94"/>
      <c r="N34" s="94"/>
      <c r="O34" s="94" t="s">
        <v>34</v>
      </c>
      <c r="P34" s="94"/>
      <c r="Q34" s="94"/>
      <c r="R34" s="94"/>
      <c r="S34" s="94"/>
      <c r="T34" s="94"/>
      <c r="U34" s="94"/>
      <c r="V34" s="94"/>
      <c r="W34" s="94"/>
      <c r="X34" s="94" t="s">
        <v>34</v>
      </c>
      <c r="Y34" s="94"/>
      <c r="Z34" s="94"/>
      <c r="AA34" s="94" t="s">
        <v>34</v>
      </c>
      <c r="AB34" s="94"/>
      <c r="AC34" s="94"/>
      <c r="AD34" s="94" t="s">
        <v>34</v>
      </c>
      <c r="AE34" s="94" t="s">
        <v>34</v>
      </c>
      <c r="AF34" s="94" t="s">
        <v>34</v>
      </c>
      <c r="AG34" s="100"/>
      <c r="AH34" s="78">
        <f>IF(AND($H32="X",$AG$17&gt;G33),AI34,IF(AND(AG32="X",$AG$17&gt;G33),AI34,0))</f>
        <v>0</v>
      </c>
      <c r="AI34" s="110">
        <f>'Tabella-Z2'!O15</f>
        <v>0.01</v>
      </c>
      <c r="AJ34" s="100"/>
      <c r="AK34" s="78">
        <f>IF(AND($H32="X",$AJ$17&gt;G33),AL34,IF(AND(AJ32="X",$AJ$17&gt;G33),AL34,0))</f>
        <v>0</v>
      </c>
      <c r="AL34" s="79">
        <f>'Tabella-Z2'!P15</f>
        <v>0.02</v>
      </c>
      <c r="AM34" s="6"/>
    </row>
    <row r="35" spans="1:39" ht="18" customHeight="1" outlineLevel="1">
      <c r="A35" s="3"/>
      <c r="B35" s="59"/>
      <c r="C35" s="59"/>
      <c r="D35" s="60" t="s">
        <v>53</v>
      </c>
      <c r="E35" s="61" t="s">
        <v>54</v>
      </c>
      <c r="F35" s="61" t="s">
        <v>51</v>
      </c>
      <c r="G35" s="105">
        <v>4000000</v>
      </c>
      <c r="H35" s="97"/>
      <c r="I35" s="82" t="s">
        <v>34</v>
      </c>
      <c r="J35" s="82"/>
      <c r="K35" s="82"/>
      <c r="L35" s="83" t="s">
        <v>34</v>
      </c>
      <c r="M35" s="83"/>
      <c r="N35" s="83"/>
      <c r="O35" s="83" t="s">
        <v>34</v>
      </c>
      <c r="P35" s="83"/>
      <c r="Q35" s="83"/>
      <c r="R35" s="83"/>
      <c r="S35" s="83"/>
      <c r="T35" s="83"/>
      <c r="U35" s="83"/>
      <c r="V35" s="83"/>
      <c r="W35" s="83"/>
      <c r="X35" s="83" t="s">
        <v>34</v>
      </c>
      <c r="Y35" s="83"/>
      <c r="Z35" s="83"/>
      <c r="AA35" s="83" t="s">
        <v>34</v>
      </c>
      <c r="AB35" s="83"/>
      <c r="AC35" s="83"/>
      <c r="AD35" s="83" t="s">
        <v>34</v>
      </c>
      <c r="AE35" s="83" t="s">
        <v>34</v>
      </c>
      <c r="AF35" s="83" t="s">
        <v>34</v>
      </c>
      <c r="AG35" s="100" t="s">
        <v>35</v>
      </c>
      <c r="AH35" s="85">
        <f t="shared" si="1"/>
        <v>0</v>
      </c>
      <c r="AI35" s="106">
        <f>'Tabella-Z2'!O16</f>
        <v>0.018</v>
      </c>
      <c r="AJ35" s="100"/>
      <c r="AK35" s="85">
        <f t="shared" si="2"/>
        <v>0</v>
      </c>
      <c r="AL35" s="107">
        <f>'Tabella-Z2'!P16</f>
        <v>0.018</v>
      </c>
      <c r="AM35" s="6"/>
    </row>
    <row r="36" spans="1:39" ht="18" customHeight="1" outlineLevel="1">
      <c r="A36" s="3"/>
      <c r="B36" s="59"/>
      <c r="C36" s="59"/>
      <c r="D36" s="60"/>
      <c r="E36" s="61"/>
      <c r="F36" s="61" t="s">
        <v>52</v>
      </c>
      <c r="G36" s="105">
        <v>10000000</v>
      </c>
      <c r="H36" s="97"/>
      <c r="I36" s="88" t="s">
        <v>34</v>
      </c>
      <c r="J36" s="88"/>
      <c r="K36" s="88"/>
      <c r="L36" s="89" t="s">
        <v>34</v>
      </c>
      <c r="M36" s="89"/>
      <c r="N36" s="89"/>
      <c r="O36" s="89" t="s">
        <v>34</v>
      </c>
      <c r="P36" s="89"/>
      <c r="Q36" s="89"/>
      <c r="R36" s="89"/>
      <c r="S36" s="89"/>
      <c r="T36" s="89"/>
      <c r="U36" s="89"/>
      <c r="V36" s="89"/>
      <c r="W36" s="89"/>
      <c r="X36" s="89" t="s">
        <v>34</v>
      </c>
      <c r="Y36" s="89"/>
      <c r="Z36" s="89"/>
      <c r="AA36" s="89" t="s">
        <v>34</v>
      </c>
      <c r="AB36" s="89"/>
      <c r="AC36" s="89"/>
      <c r="AD36" s="89" t="s">
        <v>34</v>
      </c>
      <c r="AE36" s="89" t="s">
        <v>34</v>
      </c>
      <c r="AF36" s="89" t="s">
        <v>34</v>
      </c>
      <c r="AG36" s="100"/>
      <c r="AH36" s="72">
        <f>IF(AND($H35="X",$AG$17&gt;G35),AI36,IF(AND(AG35="X",$AG$17&gt;G35),AI36,0))</f>
        <v>0</v>
      </c>
      <c r="AI36" s="108">
        <f>'Tabella-Z2'!O17</f>
        <v>0.012</v>
      </c>
      <c r="AJ36" s="100"/>
      <c r="AK36" s="72">
        <f>IF(AND($H35="X",$AJ$17&gt;G35),AL36,IF(AND(AJ35="X",$AJ$17&gt;G35),AL36,0))</f>
        <v>0</v>
      </c>
      <c r="AL36" s="109">
        <f>'Tabella-Z2'!P17</f>
        <v>0.012</v>
      </c>
      <c r="AM36" s="6"/>
    </row>
    <row r="37" spans="1:39" ht="18" customHeight="1" outlineLevel="1">
      <c r="A37" s="3"/>
      <c r="B37" s="59"/>
      <c r="C37" s="59"/>
      <c r="D37" s="60"/>
      <c r="E37" s="61"/>
      <c r="F37" s="61" t="s">
        <v>42</v>
      </c>
      <c r="G37" s="92"/>
      <c r="H37" s="97"/>
      <c r="I37" s="111" t="s">
        <v>34</v>
      </c>
      <c r="J37" s="111"/>
      <c r="K37" s="111"/>
      <c r="L37" s="112" t="s">
        <v>34</v>
      </c>
      <c r="M37" s="112"/>
      <c r="N37" s="112"/>
      <c r="O37" s="112" t="s">
        <v>34</v>
      </c>
      <c r="P37" s="112"/>
      <c r="Q37" s="112"/>
      <c r="R37" s="112"/>
      <c r="S37" s="112"/>
      <c r="T37" s="112"/>
      <c r="U37" s="112"/>
      <c r="V37" s="112"/>
      <c r="W37" s="112"/>
      <c r="X37" s="112" t="s">
        <v>34</v>
      </c>
      <c r="Y37" s="112"/>
      <c r="Z37" s="112"/>
      <c r="AA37" s="112" t="s">
        <v>34</v>
      </c>
      <c r="AB37" s="112"/>
      <c r="AC37" s="112"/>
      <c r="AD37" s="112" t="s">
        <v>34</v>
      </c>
      <c r="AE37" s="112" t="s">
        <v>34</v>
      </c>
      <c r="AF37" s="112" t="s">
        <v>34</v>
      </c>
      <c r="AG37" s="100"/>
      <c r="AH37" s="78">
        <f>IF(AND($H35="X",$AG$17&gt;G36),AI37,IF(AND(AG35="X",$AG$17&gt;G36),AI37,0))</f>
        <v>0</v>
      </c>
      <c r="AI37" s="113">
        <f>'Tabella-Z2'!O18</f>
        <v>0.008</v>
      </c>
      <c r="AJ37" s="100"/>
      <c r="AK37" s="78">
        <f>IF(AND($H35="X",$AJ$17&gt;G36),AL37,IF(AND(AJ35="X",$AJ$17&gt;G36),AL37,0))</f>
        <v>0</v>
      </c>
      <c r="AL37" s="114">
        <f>'Tabella-Z2'!P18</f>
        <v>0.008</v>
      </c>
      <c r="AM37" s="6"/>
    </row>
    <row r="38" spans="1:39" ht="18" customHeight="1" outlineLevel="1">
      <c r="A38" s="3"/>
      <c r="B38" s="115" t="s">
        <v>55</v>
      </c>
      <c r="C38" s="115"/>
      <c r="D38" s="115"/>
      <c r="E38" s="115"/>
      <c r="F38" s="116" t="s">
        <v>56</v>
      </c>
      <c r="G38" s="116"/>
      <c r="H38" s="117"/>
      <c r="I38" s="118"/>
      <c r="J38" s="119">
        <f>SUM(J23:J37)</f>
        <v>0</v>
      </c>
      <c r="K38" s="120">
        <f>J38</f>
        <v>0</v>
      </c>
      <c r="L38" s="118"/>
      <c r="M38" s="119">
        <f>SUM(M23:M37)</f>
        <v>0</v>
      </c>
      <c r="N38" s="120">
        <f>M38</f>
        <v>0</v>
      </c>
      <c r="O38" s="118"/>
      <c r="P38" s="119">
        <f>SUM(P23:P37)</f>
        <v>0</v>
      </c>
      <c r="Q38" s="120">
        <f>P38</f>
        <v>0</v>
      </c>
      <c r="R38" s="118"/>
      <c r="S38" s="119">
        <f>SUM(S23:S37)</f>
        <v>0</v>
      </c>
      <c r="T38" s="120">
        <f>S38</f>
        <v>0</v>
      </c>
      <c r="U38" s="118"/>
      <c r="V38" s="119">
        <f>SUM(V23:V37)</f>
        <v>0</v>
      </c>
      <c r="W38" s="120">
        <f>V38</f>
        <v>0</v>
      </c>
      <c r="X38" s="118"/>
      <c r="Y38" s="119">
        <f>SUM(Y23:Y37)</f>
        <v>0</v>
      </c>
      <c r="Z38" s="120">
        <f>Y38</f>
        <v>0</v>
      </c>
      <c r="AA38" s="118"/>
      <c r="AB38" s="119">
        <f>SUM(AB23:AB37)</f>
        <v>0</v>
      </c>
      <c r="AC38" s="120">
        <f>AB38</f>
        <v>0</v>
      </c>
      <c r="AD38" s="118"/>
      <c r="AE38" s="119">
        <f>SUM(AE23:AE37)</f>
        <v>0</v>
      </c>
      <c r="AF38" s="120">
        <f>AE38</f>
        <v>0</v>
      </c>
      <c r="AG38" s="118"/>
      <c r="AH38" s="119">
        <f>SUM(AH23:AH37)</f>
        <v>0</v>
      </c>
      <c r="AI38" s="121">
        <f>AH38</f>
        <v>0</v>
      </c>
      <c r="AJ38" s="118"/>
      <c r="AK38" s="119">
        <f>SUM(AK23:AK37)</f>
        <v>0</v>
      </c>
      <c r="AL38" s="122">
        <f>AK38</f>
        <v>0</v>
      </c>
      <c r="AM38" s="6"/>
    </row>
    <row r="39" spans="1:39" ht="33.75" customHeight="1" outlineLevel="1">
      <c r="A39" s="3"/>
      <c r="B39" s="123" t="s">
        <v>57</v>
      </c>
      <c r="C39" s="123"/>
      <c r="D39" s="123"/>
      <c r="E39" s="123"/>
      <c r="F39" s="124" t="s">
        <v>58</v>
      </c>
      <c r="G39" s="124"/>
      <c r="H39" s="124"/>
      <c r="I39" s="125">
        <f>I17*I18*I20*K38</f>
        <v>0</v>
      </c>
      <c r="J39" s="125"/>
      <c r="K39" s="125"/>
      <c r="L39" s="125">
        <f>L17*L18*L20*N38</f>
        <v>0</v>
      </c>
      <c r="M39" s="125"/>
      <c r="N39" s="125"/>
      <c r="O39" s="125">
        <f>O17*O18*O20*Q38</f>
        <v>0</v>
      </c>
      <c r="P39" s="125"/>
      <c r="Q39" s="125"/>
      <c r="R39" s="125">
        <f>R17*R18*R20*T38</f>
        <v>0</v>
      </c>
      <c r="S39" s="125"/>
      <c r="T39" s="125"/>
      <c r="U39" s="125">
        <f>U17*U18*U20*W38</f>
        <v>0</v>
      </c>
      <c r="V39" s="125"/>
      <c r="W39" s="125"/>
      <c r="X39" s="125">
        <f>X17*X18*X20*Z38</f>
        <v>0</v>
      </c>
      <c r="Y39" s="125"/>
      <c r="Z39" s="125"/>
      <c r="AA39" s="125">
        <f>AA17*AA18*AA20*AC38</f>
        <v>0</v>
      </c>
      <c r="AB39" s="125"/>
      <c r="AC39" s="125"/>
      <c r="AD39" s="125">
        <f>AD17*AD18*AD20*AF38</f>
        <v>0</v>
      </c>
      <c r="AE39" s="125"/>
      <c r="AF39" s="125"/>
      <c r="AG39" s="125">
        <f>AG$18*AG$20*(AG$17*SUM(AH29:AH31)+(IF(AG$17&lt;=G32,AG$17*AH32,G32*AH32)+IF(AND(AG$17&gt;G32,AG$17&lt;=G33),(AG$17-G32)*AH33,(G33-G32)*AH33)+(AG$17-G33)*AH34)+(IF(AG$17&lt;=G35,AG$17*AH35,G35*AH35)+IF(AND(AG$17&gt;G35,AG$17&lt;=G36),(AG$17-G35)*AH36,(G36-G35)*AH36)+(AG$17-G36)*AH37))</f>
        <v>0</v>
      </c>
      <c r="AH39" s="125"/>
      <c r="AI39" s="125"/>
      <c r="AJ39" s="125">
        <f>AJ$18*AJ$20*(AJ$17*SUM(AK29:AK31)+(IF(AJ$17&lt;=G32,AJ$17*AK32,G32*AK32)+IF(AND(AJ$17&gt;G32,AJ$17&lt;=G33),(AJ$17-G32)*AK33,(G33-G32)*AK33)+(AJ$17-G33)*AK34)+(IF(AJ$17&lt;=G35,AJ$17*AK35,G35*AK35)+IF(AND(AJ$17&gt;G35,AJ$17&lt;=G36),(AJ$17-G35)*AK36,(G36-G35)*AK36)+(AJ$17-G36)*AK37))</f>
        <v>0</v>
      </c>
      <c r="AK39" s="125"/>
      <c r="AL39" s="125"/>
      <c r="AM39" s="126"/>
    </row>
    <row r="40" spans="1:39" ht="24" customHeight="1" outlineLevel="1">
      <c r="A40" s="3"/>
      <c r="B40" s="127" t="s">
        <v>59</v>
      </c>
      <c r="C40" s="127"/>
      <c r="D40" s="127"/>
      <c r="E40" s="127"/>
      <c r="F40" s="127"/>
      <c r="G40" s="127"/>
      <c r="H40" s="128"/>
      <c r="I40" s="129">
        <f>SUM(I39:AL39)</f>
        <v>0</v>
      </c>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6"/>
    </row>
    <row r="41" spans="1:39" ht="13.5" customHeight="1" outlineLevel="1">
      <c r="A41" s="3"/>
      <c r="B41" s="130"/>
      <c r="C41" s="131"/>
      <c r="D41" s="131"/>
      <c r="E41" s="131"/>
      <c r="F41" s="132"/>
      <c r="G41" s="133"/>
      <c r="H41" s="133"/>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6"/>
    </row>
    <row r="42" spans="1:39" ht="18" customHeight="1" outlineLevel="1">
      <c r="A42" s="3"/>
      <c r="B42" s="58" t="str">
        <f>B43</f>
        <v>ATTIVITA’ PROPEDEUTICHE ALLA PROGETTAZIONE</v>
      </c>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6"/>
    </row>
    <row r="43" spans="1:39" ht="18" customHeight="1" outlineLevel="1">
      <c r="A43" s="3"/>
      <c r="B43" s="59" t="s">
        <v>60</v>
      </c>
      <c r="C43" s="135" t="s">
        <v>61</v>
      </c>
      <c r="D43" s="136" t="s">
        <v>62</v>
      </c>
      <c r="E43" s="137" t="s">
        <v>63</v>
      </c>
      <c r="F43" s="137"/>
      <c r="G43" s="137"/>
      <c r="H43" s="62"/>
      <c r="I43" s="65"/>
      <c r="J43" s="66">
        <f aca="true" t="shared" si="3" ref="J43">IF($H43="X",K43,IF(I43="X",K43,0))</f>
        <v>0</v>
      </c>
      <c r="K43" s="138">
        <f>'Tabella-Z2'!G19</f>
        <v>0.045</v>
      </c>
      <c r="L43" s="65"/>
      <c r="M43" s="66">
        <f aca="true" t="shared" si="4" ref="M43">IF($H43="X",N43,IF(L43="X",N43,0))</f>
        <v>0</v>
      </c>
      <c r="N43" s="138">
        <f>'Tabella-Z2'!H19</f>
        <v>0.045</v>
      </c>
      <c r="O43" s="65"/>
      <c r="P43" s="66">
        <f aca="true" t="shared" si="5" ref="P43">IF($H43="X",Q43,IF(O43="X",Q43,0))</f>
        <v>0</v>
      </c>
      <c r="Q43" s="138">
        <f>'Tabella-Z2'!J19</f>
        <v>0.045</v>
      </c>
      <c r="R43" s="65"/>
      <c r="S43" s="66">
        <f aca="true" t="shared" si="6" ref="S43">IF($H43="X",T43,IF(R43="X",T43,0))</f>
        <v>0</v>
      </c>
      <c r="T43" s="138">
        <f>'Tabella-Z2'!J19</f>
        <v>0.045</v>
      </c>
      <c r="U43" s="65"/>
      <c r="V43" s="66">
        <f aca="true" t="shared" si="7" ref="V43:V48">IF($H43="X",W43,IF(U43="X",W43,0))</f>
        <v>0</v>
      </c>
      <c r="W43" s="138">
        <f>'Tabella-Z2'!J19</f>
        <v>0.045</v>
      </c>
      <c r="X43" s="65"/>
      <c r="Y43" s="66">
        <f aca="true" t="shared" si="8" ref="Y43">IF($H43="X",Z43,IF(X43="X",Z43,0))</f>
        <v>0</v>
      </c>
      <c r="Z43" s="138">
        <f>'Tabella-Z2'!L19</f>
        <v>0.04</v>
      </c>
      <c r="AA43" s="65"/>
      <c r="AB43" s="66">
        <f aca="true" t="shared" si="9" ref="AB43">IF($H43="X",AC43,IF(AA43="X",AC43,0))</f>
        <v>0</v>
      </c>
      <c r="AC43" s="138">
        <f>'Tabella-Z2'!M19</f>
        <v>0.035</v>
      </c>
      <c r="AD43" s="65"/>
      <c r="AE43" s="66">
        <f aca="true" t="shared" si="10" ref="AE43">IF($H43="X",AF43,IF(AD43="X",AF43,0))</f>
        <v>0</v>
      </c>
      <c r="AF43" s="138">
        <f>'Tabella-Z2'!N19</f>
        <v>0.05</v>
      </c>
      <c r="AG43" s="65"/>
      <c r="AH43" s="66">
        <f t="shared" si="1"/>
        <v>0</v>
      </c>
      <c r="AI43" s="138">
        <f>'Tabella-Z2'!O19</f>
        <v>0.04</v>
      </c>
      <c r="AJ43" s="139" t="s">
        <v>34</v>
      </c>
      <c r="AK43" s="139"/>
      <c r="AL43" s="139"/>
      <c r="AM43" s="6"/>
    </row>
    <row r="44" spans="1:39" ht="18" customHeight="1" outlineLevel="1">
      <c r="A44" s="3"/>
      <c r="B44" s="59"/>
      <c r="C44" s="135"/>
      <c r="D44" s="60" t="s">
        <v>64</v>
      </c>
      <c r="E44" s="61" t="s">
        <v>65</v>
      </c>
      <c r="F44" s="61"/>
      <c r="G44" s="61"/>
      <c r="H44" s="68"/>
      <c r="I44" s="71"/>
      <c r="J44" s="72">
        <f aca="true" t="shared" si="11" ref="J44:J48">IF($H44="X",K44,IF(I44="X",K44,0))</f>
        <v>0</v>
      </c>
      <c r="K44" s="108">
        <f>'Tabella-Z2'!G20</f>
        <v>0.09</v>
      </c>
      <c r="L44" s="71"/>
      <c r="M44" s="72">
        <f aca="true" t="shared" si="12" ref="M44:M48">IF($H44="X",N44,IF(L44="X",N44,0))</f>
        <v>0</v>
      </c>
      <c r="N44" s="108">
        <f>'Tabella-Z2'!H20</f>
        <v>0.09</v>
      </c>
      <c r="O44" s="71"/>
      <c r="P44" s="72">
        <f aca="true" t="shared" si="13" ref="P44:P48">IF($H44="X",Q44,IF(O44="X",Q44,0))</f>
        <v>0</v>
      </c>
      <c r="Q44" s="108">
        <f>'Tabella-Z2'!J20</f>
        <v>0.09</v>
      </c>
      <c r="R44" s="71"/>
      <c r="S44" s="72">
        <f aca="true" t="shared" si="14" ref="S44:S48">IF($H44="X",T44,IF(R44="X",T44,0))</f>
        <v>0</v>
      </c>
      <c r="T44" s="108">
        <f>'Tabella-Z2'!J20</f>
        <v>0.09</v>
      </c>
      <c r="U44" s="71"/>
      <c r="V44" s="72">
        <f t="shared" si="7"/>
        <v>0</v>
      </c>
      <c r="W44" s="108">
        <f>'Tabella-Z2'!J20</f>
        <v>0.09</v>
      </c>
      <c r="X44" s="71"/>
      <c r="Y44" s="72">
        <f aca="true" t="shared" si="15" ref="Y44:Y48">IF($H44="X",Z44,IF(X44="X",Z44,0))</f>
        <v>0</v>
      </c>
      <c r="Z44" s="108">
        <f>'Tabella-Z2'!L20</f>
        <v>0.08</v>
      </c>
      <c r="AA44" s="71"/>
      <c r="AB44" s="72">
        <f aca="true" t="shared" si="16" ref="AB44:AB48">IF($H44="X",AC44,IF(AA44="X",AC44,0))</f>
        <v>0</v>
      </c>
      <c r="AC44" s="108">
        <f>'Tabella-Z2'!M20</f>
        <v>0.07</v>
      </c>
      <c r="AD44" s="71"/>
      <c r="AE44" s="72">
        <f aca="true" t="shared" si="17" ref="AE44:AE48">IF($H44="X",AF44,IF(AD44="X",AF44,0))</f>
        <v>0</v>
      </c>
      <c r="AF44" s="108">
        <f>'Tabella-Z2'!N20</f>
        <v>0.1</v>
      </c>
      <c r="AG44" s="71"/>
      <c r="AH44" s="72">
        <f aca="true" t="shared" si="18" ref="AH44:AH48">IF($H44="X",AI44,IF(AG44="X",AI44,0))</f>
        <v>0</v>
      </c>
      <c r="AI44" s="108">
        <f>'Tabella-Z2'!O20</f>
        <v>0.08</v>
      </c>
      <c r="AJ44" s="140" t="s">
        <v>34</v>
      </c>
      <c r="AK44" s="140"/>
      <c r="AL44" s="140"/>
      <c r="AM44" s="6"/>
    </row>
    <row r="45" spans="1:39" ht="18" customHeight="1" outlineLevel="1">
      <c r="A45" s="3"/>
      <c r="B45" s="59"/>
      <c r="C45" s="135"/>
      <c r="D45" s="60" t="s">
        <v>66</v>
      </c>
      <c r="E45" s="61" t="s">
        <v>67</v>
      </c>
      <c r="F45" s="61"/>
      <c r="G45" s="61"/>
      <c r="H45" s="74"/>
      <c r="I45" s="77"/>
      <c r="J45" s="78">
        <f t="shared" si="11"/>
        <v>0</v>
      </c>
      <c r="K45" s="110">
        <f>'Tabella-Z2'!G21</f>
        <v>0.02</v>
      </c>
      <c r="L45" s="77"/>
      <c r="M45" s="78">
        <f t="shared" si="12"/>
        <v>0</v>
      </c>
      <c r="N45" s="110">
        <f>'Tabella-Z2'!H21</f>
        <v>0.02</v>
      </c>
      <c r="O45" s="77"/>
      <c r="P45" s="78">
        <f t="shared" si="13"/>
        <v>0</v>
      </c>
      <c r="Q45" s="110">
        <f>'Tabella-Z2'!J21</f>
        <v>0.02</v>
      </c>
      <c r="R45" s="77"/>
      <c r="S45" s="78">
        <f t="shared" si="14"/>
        <v>0</v>
      </c>
      <c r="T45" s="110">
        <f>'Tabella-Z2'!J21</f>
        <v>0.02</v>
      </c>
      <c r="U45" s="77"/>
      <c r="V45" s="78">
        <f t="shared" si="7"/>
        <v>0</v>
      </c>
      <c r="W45" s="110">
        <f>'Tabella-Z2'!J21</f>
        <v>0.02</v>
      </c>
      <c r="X45" s="77"/>
      <c r="Y45" s="78">
        <f t="shared" si="15"/>
        <v>0</v>
      </c>
      <c r="Z45" s="110">
        <f>'Tabella-Z2'!L21</f>
        <v>0.02</v>
      </c>
      <c r="AA45" s="77"/>
      <c r="AB45" s="78">
        <f t="shared" si="16"/>
        <v>0</v>
      </c>
      <c r="AC45" s="110">
        <f>'Tabella-Z2'!M21</f>
        <v>0.02</v>
      </c>
      <c r="AD45" s="77"/>
      <c r="AE45" s="78">
        <f t="shared" si="17"/>
        <v>0</v>
      </c>
      <c r="AF45" s="110">
        <f>'Tabella-Z2'!N21</f>
        <v>0.02</v>
      </c>
      <c r="AG45" s="77"/>
      <c r="AH45" s="78">
        <f t="shared" si="18"/>
        <v>0</v>
      </c>
      <c r="AI45" s="110">
        <f>'Tabella-Z2'!O21</f>
        <v>0.02</v>
      </c>
      <c r="AJ45" s="141" t="s">
        <v>34</v>
      </c>
      <c r="AK45" s="141"/>
      <c r="AL45" s="141"/>
      <c r="AM45" s="6"/>
    </row>
    <row r="46" spans="1:39" ht="18" customHeight="1" outlineLevel="1">
      <c r="A46" s="3"/>
      <c r="B46" s="59"/>
      <c r="C46" s="142" t="s">
        <v>68</v>
      </c>
      <c r="D46" s="60" t="s">
        <v>69</v>
      </c>
      <c r="E46" s="61" t="s">
        <v>70</v>
      </c>
      <c r="F46" s="61"/>
      <c r="G46" s="61"/>
      <c r="H46" s="143"/>
      <c r="I46" s="144"/>
      <c r="J46" s="145">
        <f t="shared" si="11"/>
        <v>0</v>
      </c>
      <c r="K46" s="146">
        <f>'Tabella-Z2'!G22</f>
        <v>0.04</v>
      </c>
      <c r="L46" s="144"/>
      <c r="M46" s="145">
        <f t="shared" si="12"/>
        <v>0</v>
      </c>
      <c r="N46" s="146">
        <f>'Tabella-Z2'!H22</f>
        <v>0.04</v>
      </c>
      <c r="O46" s="144"/>
      <c r="P46" s="145">
        <f t="shared" si="13"/>
        <v>0</v>
      </c>
      <c r="Q46" s="146">
        <f>'Tabella-Z2'!J22</f>
        <v>0.04</v>
      </c>
      <c r="R46" s="144"/>
      <c r="S46" s="145">
        <f t="shared" si="14"/>
        <v>0</v>
      </c>
      <c r="T46" s="146">
        <f>'Tabella-Z2'!J22</f>
        <v>0.04</v>
      </c>
      <c r="U46" s="144"/>
      <c r="V46" s="145">
        <f t="shared" si="7"/>
        <v>0</v>
      </c>
      <c r="W46" s="146">
        <f>'Tabella-Z2'!J22</f>
        <v>0.04</v>
      </c>
      <c r="X46" s="144"/>
      <c r="Y46" s="145">
        <f t="shared" si="15"/>
        <v>0</v>
      </c>
      <c r="Z46" s="146">
        <f>'Tabella-Z2'!L22</f>
        <v>0.04</v>
      </c>
      <c r="AA46" s="144"/>
      <c r="AB46" s="145">
        <f t="shared" si="16"/>
        <v>0</v>
      </c>
      <c r="AC46" s="146">
        <f>'Tabella-Z2'!M22</f>
        <v>0.04</v>
      </c>
      <c r="AD46" s="144"/>
      <c r="AE46" s="145">
        <f t="shared" si="17"/>
        <v>0</v>
      </c>
      <c r="AF46" s="146">
        <f>'Tabella-Z2'!N22</f>
        <v>0.04</v>
      </c>
      <c r="AG46" s="144"/>
      <c r="AH46" s="145">
        <f t="shared" si="18"/>
        <v>0</v>
      </c>
      <c r="AI46" s="146">
        <f>'Tabella-Z2'!O22</f>
        <v>0.04</v>
      </c>
      <c r="AJ46" s="147" t="s">
        <v>34</v>
      </c>
      <c r="AK46" s="147"/>
      <c r="AL46" s="147"/>
      <c r="AM46" s="6"/>
    </row>
    <row r="47" spans="1:39" ht="24.75" customHeight="1" outlineLevel="1">
      <c r="A47" s="3"/>
      <c r="B47" s="59"/>
      <c r="C47" s="142"/>
      <c r="D47" s="60" t="s">
        <v>71</v>
      </c>
      <c r="E47" s="61" t="s">
        <v>72</v>
      </c>
      <c r="F47" s="61"/>
      <c r="G47" s="61"/>
      <c r="H47" s="68"/>
      <c r="I47" s="71"/>
      <c r="J47" s="72">
        <f t="shared" si="11"/>
        <v>0</v>
      </c>
      <c r="K47" s="108">
        <f>'Tabella-Z2'!G23</f>
        <v>0.08</v>
      </c>
      <c r="L47" s="71"/>
      <c r="M47" s="72">
        <f t="shared" si="12"/>
        <v>0</v>
      </c>
      <c r="N47" s="108">
        <f>'Tabella-Z2'!H23</f>
        <v>0.08</v>
      </c>
      <c r="O47" s="71"/>
      <c r="P47" s="72">
        <f t="shared" si="13"/>
        <v>0</v>
      </c>
      <c r="Q47" s="108">
        <f>'Tabella-Z2'!J23</f>
        <v>0.08</v>
      </c>
      <c r="R47" s="71"/>
      <c r="S47" s="72">
        <f t="shared" si="14"/>
        <v>0</v>
      </c>
      <c r="T47" s="108">
        <f>'Tabella-Z2'!J23</f>
        <v>0.08</v>
      </c>
      <c r="U47" s="71"/>
      <c r="V47" s="72">
        <f t="shared" si="7"/>
        <v>0</v>
      </c>
      <c r="W47" s="108">
        <f>'Tabella-Z2'!J23</f>
        <v>0.08</v>
      </c>
      <c r="X47" s="71"/>
      <c r="Y47" s="72">
        <f t="shared" si="15"/>
        <v>0</v>
      </c>
      <c r="Z47" s="108">
        <f>'Tabella-Z2'!L23</f>
        <v>0.08</v>
      </c>
      <c r="AA47" s="71"/>
      <c r="AB47" s="72">
        <f t="shared" si="16"/>
        <v>0</v>
      </c>
      <c r="AC47" s="108">
        <f>'Tabella-Z2'!M23</f>
        <v>0.08</v>
      </c>
      <c r="AD47" s="71"/>
      <c r="AE47" s="72">
        <f t="shared" si="17"/>
        <v>0</v>
      </c>
      <c r="AF47" s="108">
        <f>'Tabella-Z2'!N23</f>
        <v>0.08</v>
      </c>
      <c r="AG47" s="71"/>
      <c r="AH47" s="72">
        <f t="shared" si="18"/>
        <v>0</v>
      </c>
      <c r="AI47" s="108">
        <f>'Tabella-Z2'!O23</f>
        <v>0.09</v>
      </c>
      <c r="AJ47" s="140" t="s">
        <v>34</v>
      </c>
      <c r="AK47" s="140"/>
      <c r="AL47" s="140"/>
      <c r="AM47" s="6"/>
    </row>
    <row r="48" spans="1:39" ht="24.75" customHeight="1" outlineLevel="1">
      <c r="A48" s="3"/>
      <c r="B48" s="59"/>
      <c r="C48" s="142"/>
      <c r="D48" s="60" t="s">
        <v>73</v>
      </c>
      <c r="E48" s="61" t="s">
        <v>74</v>
      </c>
      <c r="F48" s="61"/>
      <c r="G48" s="61"/>
      <c r="H48" s="74"/>
      <c r="I48" s="77"/>
      <c r="J48" s="78">
        <f t="shared" si="11"/>
        <v>0</v>
      </c>
      <c r="K48" s="110">
        <f>'Tabella-Z2'!G24</f>
        <v>0.16</v>
      </c>
      <c r="L48" s="77"/>
      <c r="M48" s="78">
        <f t="shared" si="12"/>
        <v>0</v>
      </c>
      <c r="N48" s="110">
        <f>'Tabella-Z2'!H24</f>
        <v>0.16</v>
      </c>
      <c r="O48" s="77"/>
      <c r="P48" s="78">
        <f t="shared" si="13"/>
        <v>0</v>
      </c>
      <c r="Q48" s="110">
        <f>'Tabella-Z2'!J24</f>
        <v>0.16</v>
      </c>
      <c r="R48" s="77"/>
      <c r="S48" s="78">
        <f t="shared" si="14"/>
        <v>0</v>
      </c>
      <c r="T48" s="110">
        <f>'Tabella-Z2'!J24</f>
        <v>0.16</v>
      </c>
      <c r="U48" s="77"/>
      <c r="V48" s="78">
        <f t="shared" si="7"/>
        <v>0</v>
      </c>
      <c r="W48" s="110">
        <f>'Tabella-Z2'!J24</f>
        <v>0.16</v>
      </c>
      <c r="X48" s="77"/>
      <c r="Y48" s="78">
        <f t="shared" si="15"/>
        <v>0</v>
      </c>
      <c r="Z48" s="110">
        <f>'Tabella-Z2'!L24</f>
        <v>0.16</v>
      </c>
      <c r="AA48" s="77"/>
      <c r="AB48" s="78">
        <f t="shared" si="16"/>
        <v>0</v>
      </c>
      <c r="AC48" s="110">
        <f>'Tabella-Z2'!M24</f>
        <v>0.16</v>
      </c>
      <c r="AD48" s="77"/>
      <c r="AE48" s="78">
        <f t="shared" si="17"/>
        <v>0</v>
      </c>
      <c r="AF48" s="110">
        <f>'Tabella-Z2'!N24</f>
        <v>0.16</v>
      </c>
      <c r="AG48" s="77"/>
      <c r="AH48" s="78">
        <f t="shared" si="18"/>
        <v>0</v>
      </c>
      <c r="AI48" s="110">
        <f>'Tabella-Z2'!O24</f>
        <v>0.16</v>
      </c>
      <c r="AJ48" s="141" t="s">
        <v>34</v>
      </c>
      <c r="AK48" s="141"/>
      <c r="AL48" s="141"/>
      <c r="AM48" s="6"/>
    </row>
    <row r="49" spans="1:39" ht="24.75" customHeight="1" outlineLevel="1">
      <c r="A49" s="3"/>
      <c r="B49" s="59"/>
      <c r="C49" s="142" t="s">
        <v>75</v>
      </c>
      <c r="D49" s="60" t="s">
        <v>76</v>
      </c>
      <c r="E49" s="61" t="s">
        <v>77</v>
      </c>
      <c r="F49" s="61"/>
      <c r="G49" s="61"/>
      <c r="H49" s="143"/>
      <c r="I49" s="82" t="s">
        <v>34</v>
      </c>
      <c r="J49" s="82"/>
      <c r="K49" s="82"/>
      <c r="L49" s="83" t="s">
        <v>34</v>
      </c>
      <c r="M49" s="83"/>
      <c r="N49" s="83"/>
      <c r="O49" s="83" t="s">
        <v>34</v>
      </c>
      <c r="P49" s="83"/>
      <c r="Q49" s="83"/>
      <c r="R49" s="83"/>
      <c r="S49" s="83"/>
      <c r="T49" s="83"/>
      <c r="U49" s="83"/>
      <c r="V49" s="83"/>
      <c r="W49" s="83"/>
      <c r="X49" s="83" t="s">
        <v>34</v>
      </c>
      <c r="Y49" s="83"/>
      <c r="Z49" s="83"/>
      <c r="AA49" s="83" t="s">
        <v>34</v>
      </c>
      <c r="AB49" s="83"/>
      <c r="AC49" s="83"/>
      <c r="AD49" s="83" t="s">
        <v>34</v>
      </c>
      <c r="AE49" s="83" t="s">
        <v>34</v>
      </c>
      <c r="AF49" s="83" t="s">
        <v>34</v>
      </c>
      <c r="AG49" s="148"/>
      <c r="AH49" s="85">
        <f aca="true" t="shared" si="19" ref="AH49:AH52">IF($H49="X",AI49,IF(AG49="X",AI49,0))</f>
        <v>0</v>
      </c>
      <c r="AI49" s="106">
        <f>'Tabella-Z2'!O25</f>
        <v>0.02</v>
      </c>
      <c r="AJ49" s="148"/>
      <c r="AK49" s="85">
        <f aca="true" t="shared" si="20" ref="AK49:AK52">IF($H49="X",AL49,IF(AJ49="X",AL49,0))</f>
        <v>0</v>
      </c>
      <c r="AL49" s="87">
        <f>'Tabella-Z2'!P25</f>
        <v>0.0003</v>
      </c>
      <c r="AM49" s="6"/>
    </row>
    <row r="50" spans="1:39" ht="24.75" customHeight="1" outlineLevel="1">
      <c r="A50" s="3"/>
      <c r="B50" s="59"/>
      <c r="C50" s="142"/>
      <c r="D50" s="60" t="s">
        <v>78</v>
      </c>
      <c r="E50" s="61" t="s">
        <v>79</v>
      </c>
      <c r="F50" s="61"/>
      <c r="G50" s="61"/>
      <c r="H50" s="68"/>
      <c r="I50" s="88" t="s">
        <v>34</v>
      </c>
      <c r="J50" s="88"/>
      <c r="K50" s="88"/>
      <c r="L50" s="89" t="s">
        <v>34</v>
      </c>
      <c r="M50" s="89"/>
      <c r="N50" s="89"/>
      <c r="O50" s="89" t="s">
        <v>34</v>
      </c>
      <c r="P50" s="89"/>
      <c r="Q50" s="89"/>
      <c r="R50" s="89"/>
      <c r="S50" s="89"/>
      <c r="T50" s="89"/>
      <c r="U50" s="89"/>
      <c r="V50" s="89"/>
      <c r="W50" s="89"/>
      <c r="X50" s="89" t="s">
        <v>34</v>
      </c>
      <c r="Y50" s="89"/>
      <c r="Z50" s="89"/>
      <c r="AA50" s="89" t="s">
        <v>34</v>
      </c>
      <c r="AB50" s="89"/>
      <c r="AC50" s="89"/>
      <c r="AD50" s="89" t="s">
        <v>34</v>
      </c>
      <c r="AE50" s="89" t="s">
        <v>34</v>
      </c>
      <c r="AF50" s="89" t="s">
        <v>34</v>
      </c>
      <c r="AG50" s="71"/>
      <c r="AH50" s="72">
        <f t="shared" si="19"/>
        <v>0</v>
      </c>
      <c r="AI50" s="108">
        <f>'Tabella-Z2'!O26</f>
        <v>0.015</v>
      </c>
      <c r="AJ50" s="71"/>
      <c r="AK50" s="72">
        <f t="shared" si="20"/>
        <v>0</v>
      </c>
      <c r="AL50" s="149">
        <f>'Tabella-Z2'!P26</f>
        <v>0.00025</v>
      </c>
      <c r="AM50" s="6"/>
    </row>
    <row r="51" spans="1:39" ht="24.75" customHeight="1" outlineLevel="1">
      <c r="A51" s="3"/>
      <c r="B51" s="59"/>
      <c r="C51" s="142"/>
      <c r="D51" s="60" t="s">
        <v>80</v>
      </c>
      <c r="E51" s="61" t="s">
        <v>81</v>
      </c>
      <c r="F51" s="61"/>
      <c r="G51" s="61"/>
      <c r="H51" s="74"/>
      <c r="I51" s="93" t="s">
        <v>34</v>
      </c>
      <c r="J51" s="93"/>
      <c r="K51" s="93"/>
      <c r="L51" s="94" t="s">
        <v>34</v>
      </c>
      <c r="M51" s="94"/>
      <c r="N51" s="94"/>
      <c r="O51" s="94" t="s">
        <v>34</v>
      </c>
      <c r="P51" s="94"/>
      <c r="Q51" s="94"/>
      <c r="R51" s="94"/>
      <c r="S51" s="94"/>
      <c r="T51" s="94"/>
      <c r="U51" s="94"/>
      <c r="V51" s="94"/>
      <c r="W51" s="94"/>
      <c r="X51" s="94" t="s">
        <v>34</v>
      </c>
      <c r="Y51" s="94"/>
      <c r="Z51" s="94"/>
      <c r="AA51" s="94" t="s">
        <v>34</v>
      </c>
      <c r="AB51" s="94"/>
      <c r="AC51" s="94"/>
      <c r="AD51" s="94" t="s">
        <v>34</v>
      </c>
      <c r="AE51" s="94" t="s">
        <v>34</v>
      </c>
      <c r="AF51" s="94" t="s">
        <v>34</v>
      </c>
      <c r="AG51" s="77"/>
      <c r="AH51" s="78">
        <f t="shared" si="19"/>
        <v>0</v>
      </c>
      <c r="AI51" s="110">
        <f>'Tabella-Z2'!O27</f>
        <v>0.025</v>
      </c>
      <c r="AJ51" s="77"/>
      <c r="AK51" s="78">
        <f t="shared" si="20"/>
        <v>0</v>
      </c>
      <c r="AL51" s="96">
        <f>'Tabella-Z2'!P27</f>
        <v>0.03</v>
      </c>
      <c r="AM51" s="6"/>
    </row>
    <row r="52" spans="1:39" ht="24" customHeight="1" outlineLevel="1">
      <c r="A52" s="3"/>
      <c r="B52" s="59"/>
      <c r="C52" s="150" t="s">
        <v>82</v>
      </c>
      <c r="D52" s="151" t="s">
        <v>83</v>
      </c>
      <c r="E52" s="152" t="s">
        <v>84</v>
      </c>
      <c r="F52" s="152"/>
      <c r="G52" s="152"/>
      <c r="H52" s="153"/>
      <c r="I52" s="154" t="s">
        <v>34</v>
      </c>
      <c r="J52" s="154"/>
      <c r="K52" s="154"/>
      <c r="L52" s="155" t="s">
        <v>34</v>
      </c>
      <c r="M52" s="155"/>
      <c r="N52" s="155"/>
      <c r="O52" s="155" t="s">
        <v>34</v>
      </c>
      <c r="P52" s="155"/>
      <c r="Q52" s="155"/>
      <c r="R52" s="155"/>
      <c r="S52" s="155"/>
      <c r="T52" s="155"/>
      <c r="U52" s="155"/>
      <c r="V52" s="155"/>
      <c r="W52" s="155"/>
      <c r="X52" s="155" t="s">
        <v>34</v>
      </c>
      <c r="Y52" s="155"/>
      <c r="Z52" s="155"/>
      <c r="AA52" s="155" t="s">
        <v>34</v>
      </c>
      <c r="AB52" s="155"/>
      <c r="AC52" s="155"/>
      <c r="AD52" s="155" t="s">
        <v>34</v>
      </c>
      <c r="AE52" s="155" t="s">
        <v>34</v>
      </c>
      <c r="AF52" s="155" t="s">
        <v>34</v>
      </c>
      <c r="AG52" s="156"/>
      <c r="AH52" s="157">
        <f t="shared" si="19"/>
        <v>0</v>
      </c>
      <c r="AI52" s="158">
        <f>'Tabella-Z2'!O28</f>
        <v>0.005</v>
      </c>
      <c r="AJ52" s="159"/>
      <c r="AK52" s="160">
        <f t="shared" si="20"/>
        <v>0</v>
      </c>
      <c r="AL52" s="161">
        <f>'Tabella-Z2'!P28</f>
        <v>0.0015</v>
      </c>
      <c r="AM52" s="6"/>
    </row>
    <row r="53" spans="1:39" ht="18" customHeight="1" outlineLevel="1">
      <c r="A53" s="3"/>
      <c r="B53" s="115" t="s">
        <v>85</v>
      </c>
      <c r="C53" s="115"/>
      <c r="D53" s="115"/>
      <c r="E53" s="115"/>
      <c r="F53" s="116" t="s">
        <v>56</v>
      </c>
      <c r="G53" s="116"/>
      <c r="H53" s="117"/>
      <c r="I53" s="118"/>
      <c r="J53" s="119">
        <f>SUM(J43:J52)</f>
        <v>0</v>
      </c>
      <c r="K53" s="120">
        <f>J53</f>
        <v>0</v>
      </c>
      <c r="L53" s="118"/>
      <c r="M53" s="119">
        <f>SUM(M43:M52)</f>
        <v>0</v>
      </c>
      <c r="N53" s="120">
        <f>M53</f>
        <v>0</v>
      </c>
      <c r="O53" s="118"/>
      <c r="P53" s="119">
        <f>SUM(P43:P52)</f>
        <v>0</v>
      </c>
      <c r="Q53" s="120">
        <f>P53</f>
        <v>0</v>
      </c>
      <c r="R53" s="118"/>
      <c r="S53" s="119">
        <f>SUM(S43:S52)</f>
        <v>0</v>
      </c>
      <c r="T53" s="120">
        <f>S53</f>
        <v>0</v>
      </c>
      <c r="U53" s="118"/>
      <c r="V53" s="119">
        <f>SUM(V43:V52)</f>
        <v>0</v>
      </c>
      <c r="W53" s="120">
        <f>V53</f>
        <v>0</v>
      </c>
      <c r="X53" s="118"/>
      <c r="Y53" s="119">
        <f>SUM(Y43:Y52)</f>
        <v>0</v>
      </c>
      <c r="Z53" s="120">
        <f>Y53</f>
        <v>0</v>
      </c>
      <c r="AA53" s="118"/>
      <c r="AB53" s="119">
        <f>SUM(AB43:AB52)</f>
        <v>0</v>
      </c>
      <c r="AC53" s="120">
        <f>AB53</f>
        <v>0</v>
      </c>
      <c r="AD53" s="118"/>
      <c r="AE53" s="119">
        <f>SUM(AE43:AE52)</f>
        <v>0</v>
      </c>
      <c r="AF53" s="120">
        <f>AE53</f>
        <v>0</v>
      </c>
      <c r="AG53" s="118"/>
      <c r="AH53" s="119">
        <f>SUM(AH43:AH52)</f>
        <v>0</v>
      </c>
      <c r="AI53" s="120">
        <f>AH53</f>
        <v>0</v>
      </c>
      <c r="AJ53" s="118"/>
      <c r="AK53" s="119">
        <f>SUM(AK43:AK52)</f>
        <v>0</v>
      </c>
      <c r="AL53" s="162">
        <f>AK53</f>
        <v>0</v>
      </c>
      <c r="AM53" s="6"/>
    </row>
    <row r="54" spans="1:39" ht="33.75" customHeight="1" outlineLevel="1">
      <c r="A54" s="3"/>
      <c r="B54" s="123" t="s">
        <v>57</v>
      </c>
      <c r="C54" s="123"/>
      <c r="D54" s="123"/>
      <c r="E54" s="123"/>
      <c r="F54" s="124" t="s">
        <v>58</v>
      </c>
      <c r="G54" s="124"/>
      <c r="H54" s="124"/>
      <c r="I54" s="125">
        <f>I17*I18*I20*K53</f>
        <v>0</v>
      </c>
      <c r="J54" s="125"/>
      <c r="K54" s="125"/>
      <c r="L54" s="125">
        <f>L17*L18*L20*N53</f>
        <v>0</v>
      </c>
      <c r="M54" s="125"/>
      <c r="N54" s="125"/>
      <c r="O54" s="125">
        <f>O17*O18*O20*Q53</f>
        <v>0</v>
      </c>
      <c r="P54" s="125"/>
      <c r="Q54" s="125"/>
      <c r="R54" s="125">
        <f>R17*R18*R20*T53</f>
        <v>0</v>
      </c>
      <c r="S54" s="125"/>
      <c r="T54" s="125"/>
      <c r="U54" s="125">
        <f>U17*U18*U20*W53</f>
        <v>0</v>
      </c>
      <c r="V54" s="125"/>
      <c r="W54" s="125"/>
      <c r="X54" s="125">
        <f>X17*X18*X20*Z53</f>
        <v>0</v>
      </c>
      <c r="Y54" s="125"/>
      <c r="Z54" s="125"/>
      <c r="AA54" s="125">
        <f>AA17*AA18*AA20*AC53</f>
        <v>0</v>
      </c>
      <c r="AB54" s="125"/>
      <c r="AC54" s="125"/>
      <c r="AD54" s="125">
        <f>AD17*AD18*AD20*AF53</f>
        <v>0</v>
      </c>
      <c r="AE54" s="125"/>
      <c r="AF54" s="125"/>
      <c r="AG54" s="125">
        <f>AG17*AG18*AG20*AI53</f>
        <v>0</v>
      </c>
      <c r="AH54" s="125"/>
      <c r="AI54" s="125"/>
      <c r="AJ54" s="163">
        <f>AJ17*AJ18*AJ20*AL53</f>
        <v>0</v>
      </c>
      <c r="AK54" s="163"/>
      <c r="AL54" s="163"/>
      <c r="AM54" s="126"/>
    </row>
    <row r="55" spans="1:39" ht="24" customHeight="1" outlineLevel="1">
      <c r="A55" s="3"/>
      <c r="B55" s="127" t="s">
        <v>59</v>
      </c>
      <c r="C55" s="127"/>
      <c r="D55" s="127"/>
      <c r="E55" s="127"/>
      <c r="F55" s="127"/>
      <c r="G55" s="127"/>
      <c r="H55" s="128"/>
      <c r="I55" s="129">
        <f>SUM(I54:AL54)</f>
        <v>0</v>
      </c>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6"/>
    </row>
    <row r="56" spans="1:39" ht="13.5" customHeight="1">
      <c r="A56" s="3"/>
      <c r="B56" s="130"/>
      <c r="C56" s="131"/>
      <c r="D56" s="131"/>
      <c r="E56" s="131"/>
      <c r="F56" s="132"/>
      <c r="G56" s="133"/>
      <c r="H56" s="133"/>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26"/>
    </row>
    <row r="57" spans="1:39" ht="18" customHeight="1" outlineLevel="1">
      <c r="A57" s="3"/>
      <c r="B57" s="58" t="str">
        <f>C58</f>
        <v>b.I) PROGETTAZIONE PRELIMINARE</v>
      </c>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6"/>
    </row>
    <row r="58" spans="1:39" ht="18" customHeight="1" outlineLevel="1">
      <c r="A58" s="3"/>
      <c r="B58" s="59" t="s">
        <v>86</v>
      </c>
      <c r="C58" s="164" t="s">
        <v>87</v>
      </c>
      <c r="D58" s="137" t="s">
        <v>88</v>
      </c>
      <c r="E58" s="137" t="s">
        <v>89</v>
      </c>
      <c r="F58" s="137"/>
      <c r="G58" s="137"/>
      <c r="H58" s="165"/>
      <c r="I58" s="166"/>
      <c r="J58" s="66">
        <f aca="true" t="shared" si="21" ref="J58">IF($H58="X",K58,IF(I58="X",K58,0))</f>
        <v>0</v>
      </c>
      <c r="K58" s="138">
        <f>'Tabella-Z2'!G33</f>
        <v>0.09</v>
      </c>
      <c r="L58" s="65"/>
      <c r="M58" s="66">
        <f aca="true" t="shared" si="22" ref="M58">IF($H58="X",N58,IF(L58="X",N58,0))</f>
        <v>0</v>
      </c>
      <c r="N58" s="138">
        <f>'Tabella-Z2'!H33</f>
        <v>0.09</v>
      </c>
      <c r="O58" s="65"/>
      <c r="P58" s="66">
        <f aca="true" t="shared" si="23" ref="P58">IF($H58="X",Q58,IF(O58="X",Q58,0))</f>
        <v>0</v>
      </c>
      <c r="Q58" s="138">
        <f>'Tabella-Z2'!J33</f>
        <v>0.09</v>
      </c>
      <c r="R58" s="65"/>
      <c r="S58" s="66">
        <f aca="true" t="shared" si="24" ref="S58">IF($H58="X",T58,IF(R58="X",T58,0))</f>
        <v>0</v>
      </c>
      <c r="T58" s="138">
        <f>'Tabella-Z2'!J33</f>
        <v>0.09</v>
      </c>
      <c r="U58" s="65"/>
      <c r="V58" s="66">
        <f aca="true" t="shared" si="25" ref="V58:V68">IF($H58="X",W58,IF(U58="X",W58,0))</f>
        <v>0</v>
      </c>
      <c r="W58" s="138">
        <f>'Tabella-Z2'!J33</f>
        <v>0.09</v>
      </c>
      <c r="X58" s="65"/>
      <c r="Y58" s="66">
        <f aca="true" t="shared" si="26" ref="Y58">IF($H58="X",Z58,IF(X58="X",Z58,0))</f>
        <v>0</v>
      </c>
      <c r="Z58" s="138">
        <f>'Tabella-Z2'!L33</f>
        <v>0.08</v>
      </c>
      <c r="AA58" s="65"/>
      <c r="AB58" s="66">
        <f aca="true" t="shared" si="27" ref="AB58">IF($H58="X",AC58,IF(AA58="X",AC58,0))</f>
        <v>0</v>
      </c>
      <c r="AC58" s="138">
        <f>'Tabella-Z2'!M33</f>
        <v>0.07</v>
      </c>
      <c r="AD58" s="65"/>
      <c r="AE58" s="66">
        <f aca="true" t="shared" si="28" ref="AE58">IF($H58="X",AF58,IF(AD58="X",AF58,0))</f>
        <v>0</v>
      </c>
      <c r="AF58" s="138">
        <f>'Tabella-Z2'!N33</f>
        <v>0.1</v>
      </c>
      <c r="AG58" s="65"/>
      <c r="AH58" s="66">
        <f aca="true" t="shared" si="29" ref="AH58">IF($H58="X",AI58,IF(AG58="X",AI58,0))</f>
        <v>0</v>
      </c>
      <c r="AI58" s="138">
        <f>'Tabella-Z2'!O33</f>
        <v>0.08</v>
      </c>
      <c r="AJ58" s="139"/>
      <c r="AK58" s="139"/>
      <c r="AL58" s="139"/>
      <c r="AM58" s="167"/>
    </row>
    <row r="59" spans="1:39" ht="18" customHeight="1" outlineLevel="1">
      <c r="A59" s="3"/>
      <c r="B59" s="59"/>
      <c r="C59" s="164"/>
      <c r="D59" s="61" t="s">
        <v>90</v>
      </c>
      <c r="E59" s="61" t="s">
        <v>91</v>
      </c>
      <c r="F59" s="61"/>
      <c r="G59" s="61"/>
      <c r="H59" s="68"/>
      <c r="I59" s="168"/>
      <c r="J59" s="72">
        <f aca="true" t="shared" si="30" ref="J59">IF($H59="X",K59,IF(I59="X",K59,0))</f>
        <v>0</v>
      </c>
      <c r="K59" s="108">
        <f>'Tabella-Z2'!G34</f>
        <v>0.01</v>
      </c>
      <c r="L59" s="71"/>
      <c r="M59" s="72">
        <f aca="true" t="shared" si="31" ref="M59">IF($H59="X",N59,IF(L59="X",N59,0))</f>
        <v>0</v>
      </c>
      <c r="N59" s="108">
        <f>'Tabella-Z2'!H34</f>
        <v>0.01</v>
      </c>
      <c r="O59" s="71"/>
      <c r="P59" s="72">
        <f aca="true" t="shared" si="32" ref="P59">IF($H59="X",Q59,IF(O59="X",Q59,0))</f>
        <v>0</v>
      </c>
      <c r="Q59" s="108">
        <f>'Tabella-Z2'!J34</f>
        <v>0.01</v>
      </c>
      <c r="R59" s="71"/>
      <c r="S59" s="72">
        <f aca="true" t="shared" si="33" ref="S59">IF($H59="X",T59,IF(R59="X",T59,0))</f>
        <v>0</v>
      </c>
      <c r="T59" s="108">
        <f>'Tabella-Z2'!J34</f>
        <v>0.01</v>
      </c>
      <c r="U59" s="71"/>
      <c r="V59" s="72">
        <f t="shared" si="25"/>
        <v>0</v>
      </c>
      <c r="W59" s="108">
        <f>'Tabella-Z2'!J34</f>
        <v>0.01</v>
      </c>
      <c r="X59" s="71"/>
      <c r="Y59" s="72">
        <f aca="true" t="shared" si="34" ref="Y59">IF($H59="X",Z59,IF(X59="X",Z59,0))</f>
        <v>0</v>
      </c>
      <c r="Z59" s="108">
        <f>'Tabella-Z2'!L34</f>
        <v>0.01</v>
      </c>
      <c r="AA59" s="71"/>
      <c r="AB59" s="72">
        <f aca="true" t="shared" si="35" ref="AB59">IF($H59="X",AC59,IF(AA59="X",AC59,0))</f>
        <v>0</v>
      </c>
      <c r="AC59" s="108">
        <f>'Tabella-Z2'!M34</f>
        <v>0.01</v>
      </c>
      <c r="AD59" s="71"/>
      <c r="AE59" s="72">
        <f aca="true" t="shared" si="36" ref="AE59">IF($H59="X",AF59,IF(AD59="X",AF59,0))</f>
        <v>0</v>
      </c>
      <c r="AF59" s="108">
        <f>'Tabella-Z2'!N34</f>
        <v>0.01</v>
      </c>
      <c r="AG59" s="71"/>
      <c r="AH59" s="72">
        <f aca="true" t="shared" si="37" ref="AH59">IF($H59="X",AI59,IF(AG59="X",AI59,0))</f>
        <v>0</v>
      </c>
      <c r="AI59" s="108">
        <f>'Tabella-Z2'!O34</f>
        <v>0.01</v>
      </c>
      <c r="AJ59" s="140" t="s">
        <v>34</v>
      </c>
      <c r="AK59" s="140"/>
      <c r="AL59" s="140"/>
      <c r="AM59" s="167"/>
    </row>
    <row r="60" spans="1:39" ht="18" customHeight="1" outlineLevel="1">
      <c r="A60" s="3"/>
      <c r="B60" s="59"/>
      <c r="C60" s="164"/>
      <c r="D60" s="61" t="s">
        <v>92</v>
      </c>
      <c r="E60" s="61" t="s">
        <v>93</v>
      </c>
      <c r="F60" s="61"/>
      <c r="G60" s="61"/>
      <c r="H60" s="68"/>
      <c r="I60" s="168"/>
      <c r="J60" s="72">
        <f aca="true" t="shared" si="38" ref="J60:J75">IF($H60="X",K60,IF(I60="X",K60,0))</f>
        <v>0</v>
      </c>
      <c r="K60" s="108">
        <f>'Tabella-Z2'!G35</f>
        <v>0.02</v>
      </c>
      <c r="L60" s="71"/>
      <c r="M60" s="72">
        <f aca="true" t="shared" si="39" ref="M60:M75">IF($H60="X",N60,IF(L60="X",N60,0))</f>
        <v>0</v>
      </c>
      <c r="N60" s="108">
        <f>'Tabella-Z2'!H35</f>
        <v>0.02</v>
      </c>
      <c r="O60" s="71"/>
      <c r="P60" s="72">
        <f aca="true" t="shared" si="40" ref="P60:P75">IF($H60="X",Q60,IF(O60="X",Q60,0))</f>
        <v>0</v>
      </c>
      <c r="Q60" s="108">
        <f>'Tabella-Z2'!J35</f>
        <v>0.02</v>
      </c>
      <c r="R60" s="71"/>
      <c r="S60" s="72">
        <f aca="true" t="shared" si="41" ref="S60:S75">IF($H60="X",T60,IF(R60="X",T60,0))</f>
        <v>0</v>
      </c>
      <c r="T60" s="108">
        <f>'Tabella-Z2'!J35</f>
        <v>0.02</v>
      </c>
      <c r="U60" s="71"/>
      <c r="V60" s="72">
        <f t="shared" si="25"/>
        <v>0</v>
      </c>
      <c r="W60" s="108">
        <f>'Tabella-Z2'!J35</f>
        <v>0.02</v>
      </c>
      <c r="X60" s="71"/>
      <c r="Y60" s="72">
        <f aca="true" t="shared" si="42" ref="Y60:Y75">IF($H60="X",Z60,IF(X60="X",Z60,0))</f>
        <v>0</v>
      </c>
      <c r="Z60" s="108">
        <f>'Tabella-Z2'!L35</f>
        <v>0.02</v>
      </c>
      <c r="AA60" s="71"/>
      <c r="AB60" s="72">
        <f aca="true" t="shared" si="43" ref="AB60:AB75">IF($H60="X",AC60,IF(AA60="X",AC60,0))</f>
        <v>0</v>
      </c>
      <c r="AC60" s="108">
        <f>'Tabella-Z2'!M35</f>
        <v>0.02</v>
      </c>
      <c r="AD60" s="169" t="s">
        <v>34</v>
      </c>
      <c r="AE60" s="169"/>
      <c r="AF60" s="169"/>
      <c r="AG60" s="71"/>
      <c r="AH60" s="72">
        <f aca="true" t="shared" si="44" ref="AH60:AH75">IF($H60="X",AI60,IF(AG60="X",AI60,0))</f>
        <v>0</v>
      </c>
      <c r="AI60" s="108">
        <f>'Tabella-Z2'!O35</f>
        <v>0.02</v>
      </c>
      <c r="AJ60" s="140" t="s">
        <v>34</v>
      </c>
      <c r="AK60" s="140"/>
      <c r="AL60" s="140"/>
      <c r="AM60" s="6"/>
    </row>
    <row r="61" spans="1:39" ht="18" customHeight="1" outlineLevel="1">
      <c r="A61" s="3"/>
      <c r="B61" s="59"/>
      <c r="C61" s="164"/>
      <c r="D61" s="61" t="s">
        <v>94</v>
      </c>
      <c r="E61" s="61" t="s">
        <v>95</v>
      </c>
      <c r="F61" s="61"/>
      <c r="G61" s="61"/>
      <c r="H61" s="68"/>
      <c r="I61" s="168"/>
      <c r="J61" s="72">
        <f t="shared" si="38"/>
        <v>0</v>
      </c>
      <c r="K61" s="108">
        <f>'Tabella-Z2'!G36</f>
        <v>0.03</v>
      </c>
      <c r="L61" s="71"/>
      <c r="M61" s="72">
        <f t="shared" si="39"/>
        <v>0</v>
      </c>
      <c r="N61" s="108">
        <f>'Tabella-Z2'!H36</f>
        <v>0.03</v>
      </c>
      <c r="O61" s="71"/>
      <c r="P61" s="72">
        <f t="shared" si="40"/>
        <v>0</v>
      </c>
      <c r="Q61" s="108">
        <f>'Tabella-Z2'!J36</f>
        <v>0.03</v>
      </c>
      <c r="R61" s="71"/>
      <c r="S61" s="72">
        <f t="shared" si="41"/>
        <v>0</v>
      </c>
      <c r="T61" s="108">
        <f>'Tabella-Z2'!J36</f>
        <v>0.03</v>
      </c>
      <c r="U61" s="71"/>
      <c r="V61" s="72">
        <f t="shared" si="25"/>
        <v>0</v>
      </c>
      <c r="W61" s="108">
        <f>'Tabella-Z2'!J36</f>
        <v>0.03</v>
      </c>
      <c r="X61" s="71"/>
      <c r="Y61" s="72">
        <f t="shared" si="42"/>
        <v>0</v>
      </c>
      <c r="Z61" s="108">
        <f>'Tabella-Z2'!L36</f>
        <v>0.03</v>
      </c>
      <c r="AA61" s="71"/>
      <c r="AB61" s="72">
        <f t="shared" si="43"/>
        <v>0</v>
      </c>
      <c r="AC61" s="108">
        <f>'Tabella-Z2'!M36</f>
        <v>0.03</v>
      </c>
      <c r="AD61" s="71"/>
      <c r="AE61" s="72">
        <f aca="true" t="shared" si="45" ref="AE61:AE62">IF($H61="X",AF61,IF(AD61="X",AF61,0))</f>
        <v>0</v>
      </c>
      <c r="AF61" s="108">
        <f>'Tabella-Z2'!N36</f>
        <v>0.03</v>
      </c>
      <c r="AG61" s="71"/>
      <c r="AH61" s="72">
        <f t="shared" si="44"/>
        <v>0</v>
      </c>
      <c r="AI61" s="108">
        <f>'Tabella-Z2'!O36</f>
        <v>0.03</v>
      </c>
      <c r="AJ61" s="140" t="s">
        <v>34</v>
      </c>
      <c r="AK61" s="140"/>
      <c r="AL61" s="140"/>
      <c r="AM61" s="6"/>
    </row>
    <row r="62" spans="1:39" ht="18" customHeight="1" outlineLevel="1">
      <c r="A62" s="3"/>
      <c r="B62" s="59"/>
      <c r="C62" s="164"/>
      <c r="D62" s="61" t="s">
        <v>96</v>
      </c>
      <c r="E62" s="61" t="s">
        <v>97</v>
      </c>
      <c r="F62" s="61"/>
      <c r="G62" s="61"/>
      <c r="H62" s="68"/>
      <c r="I62" s="168"/>
      <c r="J62" s="72">
        <f t="shared" si="38"/>
        <v>0</v>
      </c>
      <c r="K62" s="108">
        <f>'Tabella-Z2'!G37</f>
        <v>0.07</v>
      </c>
      <c r="L62" s="71"/>
      <c r="M62" s="72">
        <f t="shared" si="39"/>
        <v>0</v>
      </c>
      <c r="N62" s="108">
        <f>'Tabella-Z2'!H37</f>
        <v>0.07</v>
      </c>
      <c r="O62" s="71"/>
      <c r="P62" s="72">
        <f t="shared" si="40"/>
        <v>0</v>
      </c>
      <c r="Q62" s="108">
        <f>'Tabella-Z2'!J37</f>
        <v>0.07</v>
      </c>
      <c r="R62" s="71"/>
      <c r="S62" s="72">
        <f t="shared" si="41"/>
        <v>0</v>
      </c>
      <c r="T62" s="108">
        <f>'Tabella-Z2'!J37</f>
        <v>0.07</v>
      </c>
      <c r="U62" s="71"/>
      <c r="V62" s="72">
        <f t="shared" si="25"/>
        <v>0</v>
      </c>
      <c r="W62" s="108">
        <f>'Tabella-Z2'!J37</f>
        <v>0.07</v>
      </c>
      <c r="X62" s="71"/>
      <c r="Y62" s="72">
        <f t="shared" si="42"/>
        <v>0</v>
      </c>
      <c r="Z62" s="108">
        <f>'Tabella-Z2'!L37</f>
        <v>0.07</v>
      </c>
      <c r="AA62" s="71"/>
      <c r="AB62" s="72">
        <f t="shared" si="43"/>
        <v>0</v>
      </c>
      <c r="AC62" s="108">
        <f>'Tabella-Z2'!M37</f>
        <v>0.07</v>
      </c>
      <c r="AD62" s="71"/>
      <c r="AE62" s="72">
        <f t="shared" si="45"/>
        <v>0</v>
      </c>
      <c r="AF62" s="108">
        <f>'Tabella-Z2'!N37</f>
        <v>0.07</v>
      </c>
      <c r="AG62" s="71"/>
      <c r="AH62" s="72">
        <f t="shared" si="44"/>
        <v>0</v>
      </c>
      <c r="AI62" s="108">
        <f>'Tabella-Z2'!O37</f>
        <v>0.07</v>
      </c>
      <c r="AJ62" s="140" t="s">
        <v>34</v>
      </c>
      <c r="AK62" s="140"/>
      <c r="AL62" s="140"/>
      <c r="AM62" s="167"/>
    </row>
    <row r="63" spans="1:39" ht="18" customHeight="1" outlineLevel="1">
      <c r="A63" s="3"/>
      <c r="B63" s="59"/>
      <c r="C63" s="164"/>
      <c r="D63" s="61" t="s">
        <v>98</v>
      </c>
      <c r="E63" s="61" t="s">
        <v>99</v>
      </c>
      <c r="F63" s="61"/>
      <c r="G63" s="61"/>
      <c r="H63" s="68"/>
      <c r="I63" s="168"/>
      <c r="J63" s="72">
        <f t="shared" si="38"/>
        <v>0</v>
      </c>
      <c r="K63" s="108">
        <f>'Tabella-Z2'!G38</f>
        <v>0.03</v>
      </c>
      <c r="L63" s="71"/>
      <c r="M63" s="72">
        <f t="shared" si="39"/>
        <v>0</v>
      </c>
      <c r="N63" s="108">
        <f>'Tabella-Z2'!H38</f>
        <v>0.03</v>
      </c>
      <c r="O63" s="71"/>
      <c r="P63" s="72">
        <f t="shared" si="40"/>
        <v>0</v>
      </c>
      <c r="Q63" s="108">
        <f>'Tabella-Z2'!J38</f>
        <v>0.03</v>
      </c>
      <c r="R63" s="71"/>
      <c r="S63" s="72">
        <f t="shared" si="41"/>
        <v>0</v>
      </c>
      <c r="T63" s="108">
        <f>'Tabella-Z2'!J38</f>
        <v>0.03</v>
      </c>
      <c r="U63" s="71"/>
      <c r="V63" s="72">
        <f t="shared" si="25"/>
        <v>0</v>
      </c>
      <c r="W63" s="108">
        <f>'Tabella-Z2'!J38</f>
        <v>0.03</v>
      </c>
      <c r="X63" s="71"/>
      <c r="Y63" s="72">
        <f t="shared" si="42"/>
        <v>0</v>
      </c>
      <c r="Z63" s="108">
        <f>'Tabella-Z2'!L38</f>
        <v>0.03</v>
      </c>
      <c r="AA63" s="71"/>
      <c r="AB63" s="72">
        <f t="shared" si="43"/>
        <v>0</v>
      </c>
      <c r="AC63" s="108">
        <f>'Tabella-Z2'!M38</f>
        <v>0.03</v>
      </c>
      <c r="AD63" s="169" t="s">
        <v>34</v>
      </c>
      <c r="AE63" s="169"/>
      <c r="AF63" s="169"/>
      <c r="AG63" s="71"/>
      <c r="AH63" s="72">
        <f t="shared" si="44"/>
        <v>0</v>
      </c>
      <c r="AI63" s="108">
        <f>'Tabella-Z2'!O38</f>
        <v>0.03</v>
      </c>
      <c r="AJ63" s="140" t="s">
        <v>34</v>
      </c>
      <c r="AK63" s="140"/>
      <c r="AL63" s="140"/>
      <c r="AM63" s="6"/>
    </row>
    <row r="64" spans="1:39" ht="18" customHeight="1" outlineLevel="1">
      <c r="A64" s="3"/>
      <c r="B64" s="59"/>
      <c r="C64" s="164"/>
      <c r="D64" s="61" t="s">
        <v>100</v>
      </c>
      <c r="E64" s="61" t="s">
        <v>101</v>
      </c>
      <c r="F64" s="61"/>
      <c r="G64" s="61"/>
      <c r="H64" s="68"/>
      <c r="I64" s="168"/>
      <c r="J64" s="72">
        <f t="shared" si="38"/>
        <v>0</v>
      </c>
      <c r="K64" s="108">
        <f>'Tabella-Z2'!G39</f>
        <v>0.015</v>
      </c>
      <c r="L64" s="71"/>
      <c r="M64" s="72">
        <f t="shared" si="39"/>
        <v>0</v>
      </c>
      <c r="N64" s="108">
        <f>'Tabella-Z2'!H39</f>
        <v>0.015</v>
      </c>
      <c r="O64" s="71"/>
      <c r="P64" s="72">
        <f t="shared" si="40"/>
        <v>0</v>
      </c>
      <c r="Q64" s="108">
        <f>'Tabella-Z2'!J39</f>
        <v>0.015</v>
      </c>
      <c r="R64" s="71"/>
      <c r="S64" s="72">
        <f t="shared" si="41"/>
        <v>0</v>
      </c>
      <c r="T64" s="108">
        <f>'Tabella-Z2'!J39</f>
        <v>0.015</v>
      </c>
      <c r="U64" s="71"/>
      <c r="V64" s="72">
        <f t="shared" si="25"/>
        <v>0</v>
      </c>
      <c r="W64" s="108">
        <f>'Tabella-Z2'!J39</f>
        <v>0.015</v>
      </c>
      <c r="X64" s="71"/>
      <c r="Y64" s="72">
        <f t="shared" si="42"/>
        <v>0</v>
      </c>
      <c r="Z64" s="108">
        <f>'Tabella-Z2'!L39</f>
        <v>0.015</v>
      </c>
      <c r="AA64" s="71"/>
      <c r="AB64" s="72">
        <f t="shared" si="43"/>
        <v>0</v>
      </c>
      <c r="AC64" s="108">
        <f>'Tabella-Z2'!M39</f>
        <v>0.015</v>
      </c>
      <c r="AD64" s="169" t="s">
        <v>34</v>
      </c>
      <c r="AE64" s="169"/>
      <c r="AF64" s="169"/>
      <c r="AG64" s="71"/>
      <c r="AH64" s="72">
        <f t="shared" si="44"/>
        <v>0</v>
      </c>
      <c r="AI64" s="108">
        <f>'Tabella-Z2'!O39</f>
        <v>0.015</v>
      </c>
      <c r="AJ64" s="140" t="s">
        <v>34</v>
      </c>
      <c r="AK64" s="140"/>
      <c r="AL64" s="140"/>
      <c r="AM64" s="6"/>
    </row>
    <row r="65" spans="1:39" ht="18" customHeight="1" outlineLevel="1">
      <c r="A65" s="3"/>
      <c r="B65" s="59"/>
      <c r="C65" s="164"/>
      <c r="D65" s="61" t="s">
        <v>102</v>
      </c>
      <c r="E65" s="61" t="s">
        <v>103</v>
      </c>
      <c r="F65" s="61"/>
      <c r="G65" s="61"/>
      <c r="H65" s="68"/>
      <c r="I65" s="168"/>
      <c r="J65" s="72">
        <f t="shared" si="38"/>
        <v>0</v>
      </c>
      <c r="K65" s="108">
        <f>'Tabella-Z2'!G40</f>
        <v>0.015</v>
      </c>
      <c r="L65" s="71"/>
      <c r="M65" s="72">
        <f t="shared" si="39"/>
        <v>0</v>
      </c>
      <c r="N65" s="108">
        <f>'Tabella-Z2'!H40</f>
        <v>0.015</v>
      </c>
      <c r="O65" s="71"/>
      <c r="P65" s="72">
        <f t="shared" si="40"/>
        <v>0</v>
      </c>
      <c r="Q65" s="108">
        <f>'Tabella-Z2'!J40</f>
        <v>0.015</v>
      </c>
      <c r="R65" s="71"/>
      <c r="S65" s="72">
        <f t="shared" si="41"/>
        <v>0</v>
      </c>
      <c r="T65" s="108">
        <f>'Tabella-Z2'!J40</f>
        <v>0.015</v>
      </c>
      <c r="U65" s="71"/>
      <c r="V65" s="72">
        <f t="shared" si="25"/>
        <v>0</v>
      </c>
      <c r="W65" s="108">
        <f>'Tabella-Z2'!J40</f>
        <v>0.015</v>
      </c>
      <c r="X65" s="71"/>
      <c r="Y65" s="72">
        <f t="shared" si="42"/>
        <v>0</v>
      </c>
      <c r="Z65" s="108">
        <f>'Tabella-Z2'!L40</f>
        <v>0.015</v>
      </c>
      <c r="AA65" s="71"/>
      <c r="AB65" s="72">
        <f t="shared" si="43"/>
        <v>0</v>
      </c>
      <c r="AC65" s="108">
        <f>'Tabella-Z2'!M40</f>
        <v>0.015</v>
      </c>
      <c r="AD65" s="169" t="s">
        <v>34</v>
      </c>
      <c r="AE65" s="169"/>
      <c r="AF65" s="169"/>
      <c r="AG65" s="71"/>
      <c r="AH65" s="72">
        <f t="shared" si="44"/>
        <v>0</v>
      </c>
      <c r="AI65" s="108">
        <f>'Tabella-Z2'!O40</f>
        <v>0.015</v>
      </c>
      <c r="AJ65" s="140" t="s">
        <v>34</v>
      </c>
      <c r="AK65" s="140"/>
      <c r="AL65" s="140"/>
      <c r="AM65" s="167"/>
    </row>
    <row r="66" spans="1:39" ht="18" customHeight="1" outlineLevel="1">
      <c r="A66" s="3"/>
      <c r="B66" s="59"/>
      <c r="C66" s="164"/>
      <c r="D66" s="61" t="s">
        <v>104</v>
      </c>
      <c r="E66" s="61" t="s">
        <v>105</v>
      </c>
      <c r="F66" s="61"/>
      <c r="G66" s="61"/>
      <c r="H66" s="68"/>
      <c r="I66" s="168"/>
      <c r="J66" s="72">
        <f t="shared" si="38"/>
        <v>0</v>
      </c>
      <c r="K66" s="108">
        <f>'Tabella-Z2'!G41</f>
        <v>0.015</v>
      </c>
      <c r="L66" s="71"/>
      <c r="M66" s="72">
        <f t="shared" si="39"/>
        <v>0</v>
      </c>
      <c r="N66" s="108">
        <f>'Tabella-Z2'!H41</f>
        <v>0.015</v>
      </c>
      <c r="O66" s="71"/>
      <c r="P66" s="72">
        <f t="shared" si="40"/>
        <v>0</v>
      </c>
      <c r="Q66" s="108">
        <f>'Tabella-Z2'!J41</f>
        <v>0.015</v>
      </c>
      <c r="R66" s="71"/>
      <c r="S66" s="72">
        <f t="shared" si="41"/>
        <v>0</v>
      </c>
      <c r="T66" s="108">
        <f>'Tabella-Z2'!J41</f>
        <v>0.015</v>
      </c>
      <c r="U66" s="71"/>
      <c r="V66" s="72">
        <f t="shared" si="25"/>
        <v>0</v>
      </c>
      <c r="W66" s="108">
        <f>'Tabella-Z2'!J41</f>
        <v>0.015</v>
      </c>
      <c r="X66" s="71"/>
      <c r="Y66" s="72">
        <f t="shared" si="42"/>
        <v>0</v>
      </c>
      <c r="Z66" s="108">
        <f>'Tabella-Z2'!L41</f>
        <v>0.015</v>
      </c>
      <c r="AA66" s="71"/>
      <c r="AB66" s="72">
        <f t="shared" si="43"/>
        <v>0</v>
      </c>
      <c r="AC66" s="108">
        <f>'Tabella-Z2'!M41</f>
        <v>0.015</v>
      </c>
      <c r="AD66" s="169" t="s">
        <v>34</v>
      </c>
      <c r="AE66" s="169"/>
      <c r="AF66" s="169"/>
      <c r="AG66" s="71"/>
      <c r="AH66" s="72">
        <f t="shared" si="44"/>
        <v>0</v>
      </c>
      <c r="AI66" s="108">
        <f>'Tabella-Z2'!O41</f>
        <v>0.015</v>
      </c>
      <c r="AJ66" s="140" t="s">
        <v>34</v>
      </c>
      <c r="AK66" s="140"/>
      <c r="AL66" s="140"/>
      <c r="AM66" s="6"/>
    </row>
    <row r="67" spans="1:39" ht="18" customHeight="1" outlineLevel="1">
      <c r="A67" s="3"/>
      <c r="B67" s="59"/>
      <c r="C67" s="164"/>
      <c r="D67" s="61" t="s">
        <v>106</v>
      </c>
      <c r="E67" s="61" t="s">
        <v>107</v>
      </c>
      <c r="F67" s="61"/>
      <c r="G67" s="61"/>
      <c r="H67" s="170"/>
      <c r="I67" s="171"/>
      <c r="J67" s="172">
        <f t="shared" si="38"/>
        <v>0</v>
      </c>
      <c r="K67" s="173">
        <f>'Tabella-Z2'!G42</f>
        <v>0.015</v>
      </c>
      <c r="L67" s="174"/>
      <c r="M67" s="172">
        <f t="shared" si="39"/>
        <v>0</v>
      </c>
      <c r="N67" s="173">
        <f>'Tabella-Z2'!H42</f>
        <v>0.015</v>
      </c>
      <c r="O67" s="174"/>
      <c r="P67" s="172">
        <f t="shared" si="40"/>
        <v>0</v>
      </c>
      <c r="Q67" s="173">
        <f>'Tabella-Z2'!J42</f>
        <v>0.015</v>
      </c>
      <c r="R67" s="174"/>
      <c r="S67" s="172">
        <f t="shared" si="41"/>
        <v>0</v>
      </c>
      <c r="T67" s="173">
        <f>'Tabella-Z2'!J42</f>
        <v>0.015</v>
      </c>
      <c r="U67" s="174"/>
      <c r="V67" s="172">
        <f t="shared" si="25"/>
        <v>0</v>
      </c>
      <c r="W67" s="173">
        <f>'Tabella-Z2'!J42</f>
        <v>0.015</v>
      </c>
      <c r="X67" s="174"/>
      <c r="Y67" s="172">
        <f t="shared" si="42"/>
        <v>0</v>
      </c>
      <c r="Z67" s="173">
        <f>'Tabella-Z2'!L42</f>
        <v>0.015</v>
      </c>
      <c r="AA67" s="174"/>
      <c r="AB67" s="172">
        <f t="shared" si="43"/>
        <v>0</v>
      </c>
      <c r="AC67" s="173">
        <f>'Tabella-Z2'!M42</f>
        <v>0.015</v>
      </c>
      <c r="AD67" s="169" t="s">
        <v>34</v>
      </c>
      <c r="AE67" s="169"/>
      <c r="AF67" s="169"/>
      <c r="AG67" s="174"/>
      <c r="AH67" s="172">
        <f t="shared" si="44"/>
        <v>0</v>
      </c>
      <c r="AI67" s="173">
        <f>'Tabella-Z2'!O42</f>
        <v>0.015</v>
      </c>
      <c r="AJ67" s="175" t="s">
        <v>34</v>
      </c>
      <c r="AK67" s="175"/>
      <c r="AL67" s="175"/>
      <c r="AM67" s="6"/>
    </row>
    <row r="68" spans="1:64" ht="18" customHeight="1" outlineLevel="1">
      <c r="A68" s="3"/>
      <c r="B68" s="59"/>
      <c r="C68" s="164"/>
      <c r="D68" s="60" t="s">
        <v>108</v>
      </c>
      <c r="E68" s="60" t="s">
        <v>109</v>
      </c>
      <c r="F68" s="61" t="s">
        <v>51</v>
      </c>
      <c r="G68" s="105">
        <v>250000</v>
      </c>
      <c r="H68" s="97"/>
      <c r="I68" s="176"/>
      <c r="J68" s="85">
        <f t="shared" si="38"/>
        <v>0</v>
      </c>
      <c r="K68" s="106">
        <f>'Tabella-Z2'!G43</f>
        <v>0.039</v>
      </c>
      <c r="L68" s="100"/>
      <c r="M68" s="85">
        <f t="shared" si="39"/>
        <v>0</v>
      </c>
      <c r="N68" s="106">
        <f>IF(L19="",0,IF(VLOOKUP($L$19,'Tabella-Z1'!$J$26:$L$31,3)=13,'Tabella-Z2'!H43,'Tabella-Z2'!I43))</f>
        <v>0</v>
      </c>
      <c r="O68" s="100"/>
      <c r="P68" s="85">
        <f t="shared" si="40"/>
        <v>0</v>
      </c>
      <c r="Q68" s="106">
        <f>'Tabella-Z2'!J43</f>
        <v>0.039</v>
      </c>
      <c r="R68" s="100"/>
      <c r="S68" s="85">
        <f t="shared" si="41"/>
        <v>0</v>
      </c>
      <c r="T68" s="106">
        <f>'Tabella-Z2'!J43</f>
        <v>0.039</v>
      </c>
      <c r="U68" s="100"/>
      <c r="V68" s="85">
        <f t="shared" si="25"/>
        <v>0</v>
      </c>
      <c r="W68" s="106">
        <f>'Tabella-Z2'!J43</f>
        <v>0.039</v>
      </c>
      <c r="X68" s="100"/>
      <c r="Y68" s="85">
        <f t="shared" si="42"/>
        <v>0</v>
      </c>
      <c r="Z68" s="106">
        <f>'Tabella-Z2'!L43</f>
        <v>0.068</v>
      </c>
      <c r="AA68" s="100"/>
      <c r="AB68" s="85">
        <f t="shared" si="43"/>
        <v>0</v>
      </c>
      <c r="AC68" s="106">
        <f>'Tabella-Z2'!M43</f>
        <v>0.053</v>
      </c>
      <c r="AD68" s="177" t="s">
        <v>34</v>
      </c>
      <c r="AE68" s="177"/>
      <c r="AF68" s="177"/>
      <c r="AG68" s="100"/>
      <c r="AH68" s="85">
        <f t="shared" si="44"/>
        <v>0</v>
      </c>
      <c r="AI68" s="106">
        <f>'Tabella-Z2'!O43</f>
        <v>0.053</v>
      </c>
      <c r="AJ68" s="178" t="s">
        <v>34</v>
      </c>
      <c r="AK68" s="178"/>
      <c r="AL68" s="178"/>
      <c r="AM68" s="167"/>
      <c r="AN68" s="179">
        <f>IF($I$17&gt;$G68,$G68*J68,$I$17*J68)</f>
        <v>0</v>
      </c>
      <c r="AQ68" s="179">
        <f>IF($L$17&gt;$G68,$G68*M68,$L$17*M68)</f>
        <v>0</v>
      </c>
      <c r="AT68" s="179">
        <f>IF($O$17&gt;$G68,$G68*P68,$O$17*P68)</f>
        <v>0</v>
      </c>
      <c r="AU68" s="179"/>
      <c r="AW68" s="179">
        <f>IF($R$17&gt;$G68,$G68*S68,$R$17*S68)</f>
        <v>0</v>
      </c>
      <c r="AZ68" s="179">
        <f>IF($X$17&gt;$G68,$G68*Y68,$X$17*Y68)</f>
        <v>0</v>
      </c>
      <c r="BC68" s="179">
        <f>IF($AA$17&gt;$G68,$G68*AB68,$AA$17*AB68)</f>
        <v>0</v>
      </c>
      <c r="BF68" s="179">
        <f>IF($AD$17&gt;$G68,$G68*AE68,$AD$17*AE68)</f>
        <v>0</v>
      </c>
      <c r="BI68" s="179">
        <f>IF($AG$17&gt;$G68,$G68*AH68,$AG$17*AH68)</f>
        <v>0</v>
      </c>
      <c r="BL68" s="179">
        <f>IF($AJ$17&gt;$G68,$G68*AK68,$AJ$17*AK68)</f>
        <v>0</v>
      </c>
    </row>
    <row r="69" spans="1:64" ht="18" customHeight="1" outlineLevel="1">
      <c r="A69" s="3"/>
      <c r="B69" s="59"/>
      <c r="C69" s="164"/>
      <c r="D69" s="60"/>
      <c r="E69" s="60"/>
      <c r="F69" s="61" t="s">
        <v>52</v>
      </c>
      <c r="G69" s="105">
        <v>500000</v>
      </c>
      <c r="H69" s="97"/>
      <c r="I69" s="176"/>
      <c r="J69" s="72">
        <f>IF(AND($H$68="X",$I$17&gt;G68),K69,IF(AND($I$68="X",$I$17&gt;G68),K69,0))</f>
        <v>0</v>
      </c>
      <c r="K69" s="108">
        <f>'Tabella-Z2'!G44</f>
        <v>0.01</v>
      </c>
      <c r="L69" s="100"/>
      <c r="M69" s="72">
        <f>IF(AND($H$68="X",$L$17&gt;G68),N69,IF(AND($L$68="X",$L$17&gt;G68),N69,0))</f>
        <v>0</v>
      </c>
      <c r="N69" s="108">
        <f>IF(L19="",0,IF(VLOOKUP($L$19,'Tabella-Z1'!$J$26:$L$31,3)=13,'Tabella-Z2'!H44,'Tabella-Z2'!I44))</f>
        <v>0</v>
      </c>
      <c r="O69" s="100"/>
      <c r="P69" s="72">
        <f>IF(AND($H$68="X",$O$17&gt;G68),Q69,IF(AND($O$68="X",$O$17&gt;G68),Q69,0))</f>
        <v>0</v>
      </c>
      <c r="Q69" s="108">
        <f>'Tabella-Z2'!J44</f>
        <v>0.01</v>
      </c>
      <c r="R69" s="100"/>
      <c r="S69" s="72">
        <f>IF(AND($H$68="X",$R$17&gt;G68),T69,IF(AND($R$68="X",$R$17&gt;G68),T69,0))</f>
        <v>0</v>
      </c>
      <c r="T69" s="108">
        <f>'Tabella-Z2'!J44</f>
        <v>0.01</v>
      </c>
      <c r="U69" s="100"/>
      <c r="V69" s="72">
        <f>IF(AND($H$68="X",$R$17&gt;J68),W69,IF(AND($R$68="X",$R$17&gt;J68),W69,0))</f>
        <v>0</v>
      </c>
      <c r="W69" s="108">
        <f>'Tabella-Z2'!J44</f>
        <v>0.01</v>
      </c>
      <c r="X69" s="100"/>
      <c r="Y69" s="72">
        <f>IF(AND($H$68="X",$X$17&gt;G68),Z69,IF(AND($X$68="X",$X$17&gt;G68),Z69,0))</f>
        <v>0</v>
      </c>
      <c r="Z69" s="108">
        <f>'Tabella-Z2'!L44</f>
        <v>0.05800000000000001</v>
      </c>
      <c r="AA69" s="100"/>
      <c r="AB69" s="72">
        <f>IF(AND($H$68="X",$AA$17&gt;G68),AC69,IF(AND($AA$68="X",$AA$17&gt;G68),AC69,0))</f>
        <v>0</v>
      </c>
      <c r="AC69" s="108">
        <f>'Tabella-Z2'!M44</f>
        <v>0.048</v>
      </c>
      <c r="AD69" s="169" t="s">
        <v>34</v>
      </c>
      <c r="AE69" s="169"/>
      <c r="AF69" s="169"/>
      <c r="AG69" s="100"/>
      <c r="AH69" s="72">
        <f>IF(AND($H$68="X",$AG$17&gt;G68),AI69,IF(AND($AG$68="X",$AG$17&gt;G68),AI69,0))</f>
        <v>0</v>
      </c>
      <c r="AI69" s="108">
        <f>'Tabella-Z2'!O44</f>
        <v>0.048</v>
      </c>
      <c r="AJ69" s="140" t="s">
        <v>34</v>
      </c>
      <c r="AK69" s="140"/>
      <c r="AL69" s="140"/>
      <c r="AM69" s="167"/>
      <c r="AN69" s="179">
        <f>IF($I$17&gt;$G68,IF($I$17&gt;$G69,($G69-$G68)*J69,($I$17-$G68)*J69),0)</f>
        <v>0</v>
      </c>
      <c r="AQ69" s="179">
        <f>IF($L$17&gt;$G68,IF($L$17&gt;$G69,($G69-$G68)*M69,($L$17-$G68)*M69),0)</f>
        <v>0</v>
      </c>
      <c r="AT69" s="179">
        <f>IF($O$17&gt;$G68,IF($O$17&gt;$G69,($G69-$G68)*P69,($O$17-$G68)*P69),0)</f>
        <v>0</v>
      </c>
      <c r="AU69" s="179"/>
      <c r="AW69" s="179">
        <f>IF($R$17&gt;$G68,IF($R$17&gt;$G69,($G69-$G68)*S69,($R$17-$G68)*S69),0)</f>
        <v>0</v>
      </c>
      <c r="AZ69" s="179">
        <f>IF($X$17&gt;$G68,IF($X$17&gt;$G69,($G69-$G68)*Y69,($X$17-$G68)*Y69),0)</f>
        <v>0</v>
      </c>
      <c r="BC69" s="179">
        <f>IF($AA$17&gt;$G68,IF($AA$17&gt;$G69,($G69-$G68)*AB69,($AA$17-$G68)*AB69),0)</f>
        <v>0</v>
      </c>
      <c r="BF69" s="179">
        <f>IF($AD$17&gt;$G68,IF($AD$17&gt;$G69,($G69-$G68)*AE69,($AD$17-$G68)*AE69),0)</f>
        <v>0</v>
      </c>
      <c r="BI69" s="179">
        <f>IF($AG$17&gt;$G68,IF($AG$17&gt;$G69,($G69-$G68)*AH69,($AG$17-$G68)*AH69),0)</f>
        <v>0</v>
      </c>
      <c r="BL69" s="179">
        <f>IF($AJ$17&gt;$G68,IF($AJ$17&gt;$G69,($G69-$G68)*AK69,($AJ$17-$G68)*AK69),0)</f>
        <v>0</v>
      </c>
    </row>
    <row r="70" spans="1:64" ht="18" customHeight="1" outlineLevel="1">
      <c r="A70" s="3"/>
      <c r="B70" s="59"/>
      <c r="C70" s="164"/>
      <c r="D70" s="60"/>
      <c r="E70" s="60"/>
      <c r="F70" s="61" t="s">
        <v>52</v>
      </c>
      <c r="G70" s="105">
        <v>1000000</v>
      </c>
      <c r="H70" s="97"/>
      <c r="I70" s="176"/>
      <c r="J70" s="72">
        <f>IF(AND($H$68="X",$I$17&gt;G69),K70,IF(AND($I$68="X",$I$17&gt;G69),K70,0))</f>
        <v>0</v>
      </c>
      <c r="K70" s="108">
        <f>'Tabella-Z2'!G45</f>
        <v>0.012999999999999998</v>
      </c>
      <c r="L70" s="100"/>
      <c r="M70" s="72">
        <f>IF(AND($H$68="X",$L$17&gt;G69),N70,IF(AND($L$68="X",$L$17&gt;G69),N70,0))</f>
        <v>0</v>
      </c>
      <c r="N70" s="108">
        <f>IF(L19="",0,IF(VLOOKUP($L$19,'Tabella-Z1'!$J$26:$L$31,3)=13,'Tabella-Z2'!H45,'Tabella-Z2'!I45))</f>
        <v>0</v>
      </c>
      <c r="O70" s="100"/>
      <c r="P70" s="72">
        <f aca="true" t="shared" si="46" ref="P70:P73">IF(AND($H$68="X",$O$17&gt;G69),Q70,IF(AND($O$68="X",$O$17&gt;G69),Q70,0))</f>
        <v>0</v>
      </c>
      <c r="Q70" s="108">
        <f>'Tabella-Z2'!J45</f>
        <v>0.012999999999999998</v>
      </c>
      <c r="R70" s="100"/>
      <c r="S70" s="72">
        <f>IF(AND($H$68="X",$R$17&gt;G69),T70,IF(AND($R$68="X",$R$17&gt;G69),T70,0))</f>
        <v>0</v>
      </c>
      <c r="T70" s="108">
        <f>'Tabella-Z2'!J45</f>
        <v>0.012999999999999998</v>
      </c>
      <c r="U70" s="100"/>
      <c r="V70" s="72">
        <f>IF(AND($H$68="X",$R$17&gt;J69),W70,IF(AND($R$68="X",$R$17&gt;J69),W70,0))</f>
        <v>0</v>
      </c>
      <c r="W70" s="108">
        <f>'Tabella-Z2'!J45</f>
        <v>0.012999999999999998</v>
      </c>
      <c r="X70" s="100"/>
      <c r="Y70" s="72">
        <f>IF(AND($H$68="X",$X$17&gt;G69),Z70,IF(AND($X$68="X",$X$17&gt;G69),Z70,0))</f>
        <v>0</v>
      </c>
      <c r="Z70" s="108">
        <f>'Tabella-Z2'!L45</f>
        <v>0.047</v>
      </c>
      <c r="AA70" s="100"/>
      <c r="AB70" s="72">
        <f>IF(AND($H$68="X",$AA$17&gt;G69),AC70,IF(AND($AA$68="X",$AA$17&gt;G69),AC70,0))</f>
        <v>0</v>
      </c>
      <c r="AC70" s="108">
        <f>'Tabella-Z2'!M45</f>
        <v>0.044</v>
      </c>
      <c r="AD70" s="169" t="s">
        <v>34</v>
      </c>
      <c r="AE70" s="169"/>
      <c r="AF70" s="169"/>
      <c r="AG70" s="100"/>
      <c r="AH70" s="72">
        <f>IF(AND($H$68="X",$AG$17&gt;G69),AI70,IF(AND($AG$68="X",$AG$17&gt;G69),AI70,0))</f>
        <v>0</v>
      </c>
      <c r="AI70" s="108">
        <f>'Tabella-Z2'!O45</f>
        <v>0.044</v>
      </c>
      <c r="AJ70" s="140" t="s">
        <v>34</v>
      </c>
      <c r="AK70" s="140"/>
      <c r="AL70" s="140"/>
      <c r="AM70" s="167"/>
      <c r="AN70" s="179">
        <f>IF($I$17&gt;$G69,IF($I$17&gt;$G70,($G70-$G69)*J70,($I$17-$G69)*J70),0)</f>
        <v>0</v>
      </c>
      <c r="AQ70" s="179">
        <f>IF($L$17&gt;$G69,IF($L$17&gt;$G70,($G70-$G69)*M70,($L$17-$G69)*M70),0)</f>
        <v>0</v>
      </c>
      <c r="AT70" s="179">
        <f>IF($O$17&gt;$G69,IF($O$17&gt;$G70,($G70-$G69)*P70,($O$17-$G69)*P70),0)</f>
        <v>0</v>
      </c>
      <c r="AU70" s="179"/>
      <c r="AW70" s="179">
        <f>IF($R$17&gt;$G69,IF($R$17&gt;$G70,($G70-$G69)*S70,($R$17-$G69)*S70),0)</f>
        <v>0</v>
      </c>
      <c r="AZ70" s="179">
        <f>IF($X$17&gt;$G69,IF($X$17&gt;$G70,($G70-$G69)*Y70,($X$17-$G69)*Y70),0)</f>
        <v>0</v>
      </c>
      <c r="BC70" s="179">
        <f>IF($AA$17&gt;$G69,IF($AA$17&gt;$G70,($G70-$G69)*AB70,($AA$17-$G69)*AB70),0)</f>
        <v>0</v>
      </c>
      <c r="BF70" s="179">
        <f>IF($AD$17&gt;$G69,IF($AD$17&gt;$G70,($G70-$G69)*AE70,($AD$17-$G69)*AE70),0)</f>
        <v>0</v>
      </c>
      <c r="BI70" s="179">
        <f>IF($AG$17&gt;$G69,IF($AG$17&gt;$G70,($G70-$G69)*AH70,($AG$17-$G69)*AH70),0)</f>
        <v>0</v>
      </c>
      <c r="BL70" s="179">
        <f>IF($AJ$17&gt;$G69,IF($AJ$17&gt;$G70,($G70-$G69)*AK70,($AJ$17-$G69)*AK70),0)</f>
        <v>0</v>
      </c>
    </row>
    <row r="71" spans="1:64" ht="18" customHeight="1" outlineLevel="1">
      <c r="A71" s="3"/>
      <c r="B71" s="59"/>
      <c r="C71" s="164"/>
      <c r="D71" s="60"/>
      <c r="E71" s="60"/>
      <c r="F71" s="61" t="s">
        <v>52</v>
      </c>
      <c r="G71" s="105">
        <v>2500000</v>
      </c>
      <c r="H71" s="97"/>
      <c r="I71" s="176"/>
      <c r="J71" s="72">
        <f>IF(AND($H$68="X",$I$17&gt;G70),K71,IF(AND($I$68="X",$I$17&gt;G70),K71,0))</f>
        <v>0</v>
      </c>
      <c r="K71" s="108">
        <f>'Tabella-Z2'!G46</f>
        <v>0.018</v>
      </c>
      <c r="L71" s="100"/>
      <c r="M71" s="72">
        <f>IF(AND($H$68="X",$L$17&gt;G70),N71,IF(AND($L$68="X",$L$17&gt;G70),N71,0))</f>
        <v>0</v>
      </c>
      <c r="N71" s="108">
        <f>IF(L19="",0,IF(VLOOKUP($L$19,'Tabella-Z1'!$J$26:$L$31,3)=13,'Tabella-Z2'!H46,'Tabella-Z2'!I46))</f>
        <v>0</v>
      </c>
      <c r="O71" s="100"/>
      <c r="P71" s="72">
        <f t="shared" si="46"/>
        <v>0</v>
      </c>
      <c r="Q71" s="108">
        <f>'Tabella-Z2'!J46</f>
        <v>0.018</v>
      </c>
      <c r="R71" s="100"/>
      <c r="S71" s="72">
        <f>IF(AND($H$68="X",$R$17&gt;G70),T71,IF(AND($R$68="X",$R$17&gt;G70),T71,0))</f>
        <v>0</v>
      </c>
      <c r="T71" s="108">
        <f>'Tabella-Z2'!J46</f>
        <v>0.018</v>
      </c>
      <c r="U71" s="100"/>
      <c r="V71" s="72">
        <f>IF(AND($H$68="X",$R$17&gt;J70),W71,IF(AND($R$68="X",$R$17&gt;J70),W71,0))</f>
        <v>0</v>
      </c>
      <c r="W71" s="108">
        <f>'Tabella-Z2'!J46</f>
        <v>0.018</v>
      </c>
      <c r="X71" s="100"/>
      <c r="Y71" s="72">
        <f>IF(AND($H$68="X",$X$17&gt;G70),Z71,IF(AND($X$68="X",$X$17&gt;G70),Z71,0))</f>
        <v>0</v>
      </c>
      <c r="Z71" s="108">
        <f>'Tabella-Z2'!L46</f>
        <v>0.034</v>
      </c>
      <c r="AA71" s="100"/>
      <c r="AB71" s="72">
        <f>IF(AND($H$68="X",$AA$17&gt;G70),AC71,IF(AND($AA$68="X",$AA$17&gt;G70),AC71,0))</f>
        <v>0</v>
      </c>
      <c r="AC71" s="108">
        <f>'Tabella-Z2'!M46</f>
        <v>0.042</v>
      </c>
      <c r="AD71" s="169" t="s">
        <v>34</v>
      </c>
      <c r="AE71" s="169"/>
      <c r="AF71" s="169"/>
      <c r="AG71" s="100"/>
      <c r="AH71" s="72">
        <f>IF(AND($H$68="X",$AG$17&gt;G70),AI71,IF(AND($AG$68="X",$AG$17&gt;G70),AI71,0))</f>
        <v>0</v>
      </c>
      <c r="AI71" s="108">
        <f>'Tabella-Z2'!O46</f>
        <v>0.042</v>
      </c>
      <c r="AJ71" s="140" t="s">
        <v>34</v>
      </c>
      <c r="AK71" s="140"/>
      <c r="AL71" s="140"/>
      <c r="AM71" s="6"/>
      <c r="AN71" s="179">
        <f>IF($I$17&gt;$G70,IF($I$17&gt;$G71,($G71-$G70)*J71,($I$17-$G70)*J71),0)</f>
        <v>0</v>
      </c>
      <c r="AQ71" s="179">
        <f>IF($L$17&gt;$G70,IF($L$17&gt;$G71,($G71-$G70)*M71,($L$17-$G70)*M71),0)</f>
        <v>0</v>
      </c>
      <c r="AT71" s="179">
        <f>IF($O$17&gt;$G70,IF($O$17&gt;$G71,($G71-$G70)*P71,($O$17-$G70)*P71),0)</f>
        <v>0</v>
      </c>
      <c r="AU71" s="179"/>
      <c r="AW71" s="179">
        <f>IF($R$17&gt;$G70,IF($R$17&gt;$G71,($G71-$G70)*S71,($R$17-$G70)*S71),0)</f>
        <v>0</v>
      </c>
      <c r="AZ71" s="179">
        <f>IF($X$17&gt;$G70,IF($X$17&gt;$G71,($G71-$G70)*Y71,($X$17-$G70)*Y71),0)</f>
        <v>0</v>
      </c>
      <c r="BC71" s="179">
        <f>IF($AA$17&gt;$G70,IF($AA$17&gt;$G71,($G71-$G70)*AB71,($AA$17-$G70)*AB71),0)</f>
        <v>0</v>
      </c>
      <c r="BF71" s="179">
        <f>IF($AD$17&gt;$G70,IF($AD$17&gt;$G71,($G71-$G70)*AE71,($AD$17-$G70)*AE71),0)</f>
        <v>0</v>
      </c>
      <c r="BI71" s="179">
        <f>IF($AG$17&gt;$G70,IF($AG$17&gt;$G71,($G71-$G70)*AH71,($AG$17-$G70)*AH71),0)</f>
        <v>0</v>
      </c>
      <c r="BL71" s="179">
        <f>IF($AJ$17&gt;$G70,IF($AJ$17&gt;$G71,($G71-$G70)*AK71,($AJ$17-$G70)*AK71),0)</f>
        <v>0</v>
      </c>
    </row>
    <row r="72" spans="1:64" ht="18" customHeight="1" outlineLevel="1">
      <c r="A72" s="3"/>
      <c r="B72" s="59"/>
      <c r="C72" s="164"/>
      <c r="D72" s="60"/>
      <c r="E72" s="60"/>
      <c r="F72" s="61" t="s">
        <v>52</v>
      </c>
      <c r="G72" s="105">
        <v>10000000</v>
      </c>
      <c r="H72" s="97"/>
      <c r="I72" s="176"/>
      <c r="J72" s="72">
        <f>IF(AND($H$68="X",$I$17&gt;G71),K72,IF(AND($I$68="X",$I$17&gt;G71),K72,0))</f>
        <v>0</v>
      </c>
      <c r="K72" s="108">
        <f>'Tabella-Z2'!G47</f>
        <v>0.022</v>
      </c>
      <c r="L72" s="100"/>
      <c r="M72" s="72">
        <f>IF(AND($H$68="X",$L$17&gt;G71),N72,IF(AND($L$68="X",$L$17&gt;G71),N72,0))</f>
        <v>0</v>
      </c>
      <c r="N72" s="108">
        <f>IF(L19="",0,IF(VLOOKUP($L$19,'Tabella-Z1'!$J$26:$L$31,3)=13,'Tabella-Z2'!H47,'Tabella-Z2'!I47))</f>
        <v>0</v>
      </c>
      <c r="O72" s="100"/>
      <c r="P72" s="72">
        <f t="shared" si="46"/>
        <v>0</v>
      </c>
      <c r="Q72" s="108">
        <f>'Tabella-Z2'!J47</f>
        <v>0.022</v>
      </c>
      <c r="R72" s="100"/>
      <c r="S72" s="72">
        <f>IF(AND($H$68="X",$R$17&gt;G71),T72,IF(AND($R$68="X",$R$17&gt;G71),T72,0))</f>
        <v>0</v>
      </c>
      <c r="T72" s="108">
        <f>'Tabella-Z2'!J47</f>
        <v>0.022</v>
      </c>
      <c r="U72" s="100"/>
      <c r="V72" s="72">
        <f>IF(AND($H$68="X",$R$17&gt;J71),W72,IF(AND($R$68="X",$R$17&gt;J71),W72,0))</f>
        <v>0</v>
      </c>
      <c r="W72" s="108">
        <f>'Tabella-Z2'!J47</f>
        <v>0.022</v>
      </c>
      <c r="X72" s="100"/>
      <c r="Y72" s="72">
        <f>IF(AND($H$68="X",$X$17&gt;G71),Z72,IF(AND($X$68="X",$X$17&gt;G71),Z72,0))</f>
        <v>0</v>
      </c>
      <c r="Z72" s="108">
        <f>'Tabella-Z2'!L47</f>
        <v>0.019</v>
      </c>
      <c r="AA72" s="100"/>
      <c r="AB72" s="72">
        <f>IF(AND($H$68="X",$AA$17&gt;G71),AC72,IF(AND($AA$68="X",$AA$17&gt;G71),AC72,0))</f>
        <v>0</v>
      </c>
      <c r="AC72" s="108">
        <f>'Tabella-Z2'!M47</f>
        <v>0.027000000000000003</v>
      </c>
      <c r="AD72" s="169" t="s">
        <v>34</v>
      </c>
      <c r="AE72" s="169"/>
      <c r="AF72" s="169"/>
      <c r="AG72" s="100"/>
      <c r="AH72" s="72">
        <f>IF(AND($H$68="X",$AG$17&gt;G71),AI72,IF(AND($AG$68="X",$AG$17&gt;G71),AI72,0))</f>
        <v>0</v>
      </c>
      <c r="AI72" s="108">
        <f>'Tabella-Z2'!O47</f>
        <v>0.027000000000000003</v>
      </c>
      <c r="AJ72" s="140" t="s">
        <v>34</v>
      </c>
      <c r="AK72" s="140"/>
      <c r="AL72" s="140"/>
      <c r="AM72" s="6"/>
      <c r="AN72" s="179">
        <f>IF($I$17&gt;$G71,IF($I$17&gt;$G72,($G72-$G71)*J72,($I$17-$G71)*J72),0)</f>
        <v>0</v>
      </c>
      <c r="AQ72" s="179">
        <f>IF($L$17&gt;$G71,IF($L$17&gt;$G72,($G72-$G71)*M72,($L$17-$G71)*M72),0)</f>
        <v>0</v>
      </c>
      <c r="AT72" s="179">
        <f>IF($O$17&gt;$G71,IF($O$17&gt;$G72,($G72-$G71)*P72,($O$17-$G71)*P72),0)</f>
        <v>0</v>
      </c>
      <c r="AU72" s="179"/>
      <c r="AW72" s="179">
        <f>IF($R$17&gt;$G71,IF($R$17&gt;$G72,($G72-$G71)*S72,($R$17-$G71)*S72),0)</f>
        <v>0</v>
      </c>
      <c r="AZ72" s="179">
        <f>IF($X$17&gt;$G71,IF($X$17&gt;$G72,($G72-$G71)*Y72,($X$17-$G71)*Y72),0)</f>
        <v>0</v>
      </c>
      <c r="BC72" s="179">
        <f>IF($AA$17&gt;$G71,IF($AA$17&gt;$G72,($G72-$G71)*AB72,($AA$17-$G71)*AB72),0)</f>
        <v>0</v>
      </c>
      <c r="BF72" s="179">
        <f>IF($AD$17&gt;$G71,IF($AD$17&gt;$G72,($G72-$G71)*AE72,($AD$17-$G71)*AE72),0)</f>
        <v>0</v>
      </c>
      <c r="BI72" s="179">
        <f>IF($AG$17&gt;$G71,IF($AG$17&gt;$G72,($G72-$G71)*AH72,($AG$17-$G71)*AH72),0)</f>
        <v>0</v>
      </c>
      <c r="BL72" s="179">
        <f>IF($AJ$17&gt;$G71,IF($AJ$17&gt;$G72,($G72-$G71)*AK72,($AJ$17-$G71)*AK72),0)</f>
        <v>0</v>
      </c>
    </row>
    <row r="73" spans="1:64" ht="18" customHeight="1" outlineLevel="1">
      <c r="A73" s="3"/>
      <c r="B73" s="59"/>
      <c r="C73" s="164"/>
      <c r="D73" s="60"/>
      <c r="E73" s="60"/>
      <c r="F73" s="61" t="s">
        <v>42</v>
      </c>
      <c r="G73" s="180"/>
      <c r="H73" s="97"/>
      <c r="I73" s="176"/>
      <c r="J73" s="78">
        <f>IF(AND($H$68="X",$I$17&gt;G72),K73,IF(AND($I$68="X",$I$17&gt;G72),K73,0))</f>
        <v>0</v>
      </c>
      <c r="K73" s="110">
        <f>'Tabella-Z2'!G48</f>
        <v>0.021</v>
      </c>
      <c r="L73" s="100"/>
      <c r="M73" s="78">
        <f>IF(AND($H$68="X",$L$17&gt;G72),N73,IF(AND($L$68="X",$L$17&gt;G72),N73,0))</f>
        <v>0</v>
      </c>
      <c r="N73" s="110">
        <f>IF(L19="",0,IF(VLOOKUP($L$19,'Tabella-Z1'!$J$26:$L$31,3)=13,'Tabella-Z2'!H48,'Tabella-Z2'!I48))</f>
        <v>0</v>
      </c>
      <c r="O73" s="100"/>
      <c r="P73" s="78">
        <f t="shared" si="46"/>
        <v>0</v>
      </c>
      <c r="Q73" s="110">
        <f>'Tabella-Z2'!J48</f>
        <v>0.021</v>
      </c>
      <c r="R73" s="100"/>
      <c r="S73" s="78">
        <f>IF(AND($H$68="X",$R$17&gt;G72),T73,IF(AND($R$68="X",$R$17&gt;G72),T73,0))</f>
        <v>0</v>
      </c>
      <c r="T73" s="110">
        <f>'Tabella-Z2'!J48</f>
        <v>0.021</v>
      </c>
      <c r="U73" s="100"/>
      <c r="V73" s="78">
        <f>IF(AND($H$68="X",$R$17&gt;J72),W73,IF(AND($R$68="X",$R$17&gt;J72),W73,0))</f>
        <v>0</v>
      </c>
      <c r="W73" s="110">
        <f>'Tabella-Z2'!J48</f>
        <v>0.021</v>
      </c>
      <c r="X73" s="100"/>
      <c r="Y73" s="78">
        <f>IF(AND($H$68="X",$X$17&gt;G72),Z73,IF(AND($X$68="X",$X$17&gt;G72),Z73,0))</f>
        <v>0</v>
      </c>
      <c r="Z73" s="110">
        <f>'Tabella-Z2'!L48</f>
        <v>0.018</v>
      </c>
      <c r="AA73" s="100"/>
      <c r="AB73" s="78">
        <f>IF(AND($H$68="X",$AA$17&gt;G72),AC73,IF(AND($AA$68="X",$AA$17&gt;G72),AC73,0))</f>
        <v>0</v>
      </c>
      <c r="AC73" s="110">
        <f>'Tabella-Z2'!M48</f>
        <v>0.025</v>
      </c>
      <c r="AD73" s="181" t="s">
        <v>34</v>
      </c>
      <c r="AE73" s="181"/>
      <c r="AF73" s="181"/>
      <c r="AG73" s="100"/>
      <c r="AH73" s="78">
        <f>IF(AND($H$68="X",$AG$17&gt;G72),AI73,IF(AND($AG$68="X",$AG$17&gt;G72),AI73,0))</f>
        <v>0</v>
      </c>
      <c r="AI73" s="110">
        <f>'Tabella-Z2'!O48</f>
        <v>0.025</v>
      </c>
      <c r="AJ73" s="141" t="s">
        <v>34</v>
      </c>
      <c r="AK73" s="141"/>
      <c r="AL73" s="141"/>
      <c r="AM73" s="167"/>
      <c r="AN73" s="179">
        <f>IF($I$17&gt;$G72,($I$17-$G72)*J73,0)</f>
        <v>0</v>
      </c>
      <c r="AQ73" s="179">
        <f>IF($L$17&gt;$G72,($L$17-$G72)*M73,0)</f>
        <v>0</v>
      </c>
      <c r="AT73" s="179">
        <f>IF($O$17&gt;$G72,($O$17-$G72)*P73,0)</f>
        <v>0</v>
      </c>
      <c r="AU73" s="179"/>
      <c r="AW73" s="179">
        <f>IF($R$17&gt;$G72,($R$17-$G72)*S73,0)</f>
        <v>0</v>
      </c>
      <c r="AZ73" s="179">
        <f>IF($X$17&gt;$G72,($X$17-$G72)*Y73,0)</f>
        <v>0</v>
      </c>
      <c r="BC73" s="179">
        <f>IF($AA$17&gt;$G72,($AA$17-$G72)*AB73,0)</f>
        <v>0</v>
      </c>
      <c r="BF73" s="179">
        <f>IF($AD$17&gt;$G72,($AD$17-$G72)*AE73,0)</f>
        <v>0</v>
      </c>
      <c r="BI73" s="179">
        <f>IF($AG$17&gt;$G72,($AG$17-$G72)*AH73,0)</f>
        <v>0</v>
      </c>
      <c r="BL73" s="179">
        <f>IF($AJ$17&gt;$G72,($AJ$17-$G72)*AK73,0)</f>
        <v>0</v>
      </c>
    </row>
    <row r="74" spans="1:39" ht="18" customHeight="1" outlineLevel="1">
      <c r="A74" s="3"/>
      <c r="B74" s="59"/>
      <c r="C74" s="164"/>
      <c r="D74" s="61" t="s">
        <v>110</v>
      </c>
      <c r="E74" s="61" t="s">
        <v>111</v>
      </c>
      <c r="F74" s="61"/>
      <c r="G74" s="61"/>
      <c r="H74" s="62"/>
      <c r="I74" s="182"/>
      <c r="J74" s="145">
        <f t="shared" si="38"/>
        <v>0</v>
      </c>
      <c r="K74" s="146">
        <f>'Tabella-Z2'!G49</f>
        <v>0.02</v>
      </c>
      <c r="L74" s="144"/>
      <c r="M74" s="145">
        <f t="shared" si="39"/>
        <v>0</v>
      </c>
      <c r="N74" s="146">
        <f>'Tabella-Z2'!H49</f>
        <v>0.02</v>
      </c>
      <c r="O74" s="144"/>
      <c r="P74" s="145">
        <f t="shared" si="40"/>
        <v>0</v>
      </c>
      <c r="Q74" s="146">
        <f>'Tabella-Z2'!J49</f>
        <v>0.02</v>
      </c>
      <c r="R74" s="144"/>
      <c r="S74" s="145">
        <f t="shared" si="41"/>
        <v>0</v>
      </c>
      <c r="T74" s="146">
        <f>'Tabella-Z2'!J49</f>
        <v>0.02</v>
      </c>
      <c r="U74" s="144"/>
      <c r="V74" s="145">
        <f aca="true" t="shared" si="47" ref="V74:V79">IF($H74="X",W74,IF(U74="X",W74,0))</f>
        <v>0</v>
      </c>
      <c r="W74" s="146">
        <f>'Tabella-Z2'!J49</f>
        <v>0.02</v>
      </c>
      <c r="X74" s="144"/>
      <c r="Y74" s="145">
        <f t="shared" si="42"/>
        <v>0</v>
      </c>
      <c r="Z74" s="146">
        <f>'Tabella-Z2'!L49</f>
        <v>0.02</v>
      </c>
      <c r="AA74" s="144"/>
      <c r="AB74" s="145">
        <f t="shared" si="43"/>
        <v>0</v>
      </c>
      <c r="AC74" s="146">
        <f>'Tabella-Z2'!M49</f>
        <v>0.02</v>
      </c>
      <c r="AD74" s="144"/>
      <c r="AE74" s="145">
        <f aca="true" t="shared" si="48" ref="AE74">IF($H74="X",AF74,IF(AD74="X",AF74,0))</f>
        <v>0</v>
      </c>
      <c r="AF74" s="146">
        <f>'Tabella-Z2'!N49</f>
        <v>0.02</v>
      </c>
      <c r="AG74" s="144"/>
      <c r="AH74" s="145">
        <f t="shared" si="44"/>
        <v>0</v>
      </c>
      <c r="AI74" s="146">
        <f>'Tabella-Z2'!O49</f>
        <v>0.02</v>
      </c>
      <c r="AJ74" s="147" t="s">
        <v>34</v>
      </c>
      <c r="AK74" s="147"/>
      <c r="AL74" s="147"/>
      <c r="AM74" s="6"/>
    </row>
    <row r="75" spans="1:39" ht="18" customHeight="1" outlineLevel="1">
      <c r="A75" s="3"/>
      <c r="B75" s="59"/>
      <c r="C75" s="164"/>
      <c r="D75" s="61" t="s">
        <v>112</v>
      </c>
      <c r="E75" s="61" t="s">
        <v>113</v>
      </c>
      <c r="F75" s="61"/>
      <c r="G75" s="61"/>
      <c r="H75" s="68"/>
      <c r="I75" s="168"/>
      <c r="J75" s="72">
        <f t="shared" si="38"/>
        <v>0</v>
      </c>
      <c r="K75" s="108">
        <f>'Tabella-Z2'!G50</f>
        <v>0.03</v>
      </c>
      <c r="L75" s="71"/>
      <c r="M75" s="72">
        <f t="shared" si="39"/>
        <v>0</v>
      </c>
      <c r="N75" s="108">
        <f>'Tabella-Z2'!H50</f>
        <v>0.03</v>
      </c>
      <c r="O75" s="71"/>
      <c r="P75" s="72">
        <f t="shared" si="40"/>
        <v>0</v>
      </c>
      <c r="Q75" s="108">
        <f>'Tabella-Z2'!J50</f>
        <v>0.01</v>
      </c>
      <c r="R75" s="71"/>
      <c r="S75" s="72">
        <f t="shared" si="41"/>
        <v>0</v>
      </c>
      <c r="T75" s="108">
        <f>'Tabella-Z2'!J50</f>
        <v>0.01</v>
      </c>
      <c r="U75" s="71"/>
      <c r="V75" s="72">
        <f t="shared" si="47"/>
        <v>0</v>
      </c>
      <c r="W75" s="108">
        <f>'Tabella-Z2'!J50</f>
        <v>0.01</v>
      </c>
      <c r="X75" s="71"/>
      <c r="Y75" s="72">
        <f t="shared" si="42"/>
        <v>0</v>
      </c>
      <c r="Z75" s="108">
        <f>'Tabella-Z2'!L50</f>
        <v>0.03</v>
      </c>
      <c r="AA75" s="71"/>
      <c r="AB75" s="72">
        <f t="shared" si="43"/>
        <v>0</v>
      </c>
      <c r="AC75" s="108">
        <f>'Tabella-Z2'!M50</f>
        <v>0.01</v>
      </c>
      <c r="AD75" s="183" t="s">
        <v>34</v>
      </c>
      <c r="AE75" s="183"/>
      <c r="AF75" s="183"/>
      <c r="AG75" s="71"/>
      <c r="AH75" s="72">
        <f t="shared" si="44"/>
        <v>0</v>
      </c>
      <c r="AI75" s="108">
        <f>'Tabella-Z2'!O50</f>
        <v>0.03</v>
      </c>
      <c r="AJ75" s="140" t="s">
        <v>34</v>
      </c>
      <c r="AK75" s="140"/>
      <c r="AL75" s="140"/>
      <c r="AM75" s="6"/>
    </row>
    <row r="76" spans="1:39" ht="18" customHeight="1" outlineLevel="1">
      <c r="A76" s="3"/>
      <c r="B76" s="59"/>
      <c r="C76" s="164"/>
      <c r="D76" s="61" t="s">
        <v>114</v>
      </c>
      <c r="E76" s="61" t="s">
        <v>115</v>
      </c>
      <c r="F76" s="61"/>
      <c r="G76" s="61"/>
      <c r="H76" s="68"/>
      <c r="I76" s="168"/>
      <c r="J76" s="72">
        <f aca="true" t="shared" si="49" ref="J76:J86">IF($H76="X",K76,IF(I76="X",K76,0))</f>
        <v>0</v>
      </c>
      <c r="K76" s="108">
        <f>'Tabella-Z2'!G51</f>
        <v>0.03</v>
      </c>
      <c r="L76" s="71"/>
      <c r="M76" s="72">
        <f aca="true" t="shared" si="50" ref="M76:M86">IF($H76="X",N76,IF(L76="X",N76,0))</f>
        <v>0</v>
      </c>
      <c r="N76" s="108">
        <f>'Tabella-Z2'!H51</f>
        <v>0.03</v>
      </c>
      <c r="O76" s="71"/>
      <c r="P76" s="72">
        <f aca="true" t="shared" si="51" ref="P76:P86">IF($H76="X",Q76,IF(O76="X",Q76,0))</f>
        <v>0</v>
      </c>
      <c r="Q76" s="108">
        <f>'Tabella-Z2'!J51</f>
        <v>0.03</v>
      </c>
      <c r="R76" s="71"/>
      <c r="S76" s="72">
        <f aca="true" t="shared" si="52" ref="S76:S86">IF($H76="X",T76,IF(R76="X",T76,0))</f>
        <v>0</v>
      </c>
      <c r="T76" s="108">
        <f>'Tabella-Z2'!J51</f>
        <v>0.03</v>
      </c>
      <c r="U76" s="71"/>
      <c r="V76" s="72">
        <f t="shared" si="47"/>
        <v>0</v>
      </c>
      <c r="W76" s="108">
        <f>'Tabella-Z2'!J51</f>
        <v>0.03</v>
      </c>
      <c r="X76" s="184" t="s">
        <v>34</v>
      </c>
      <c r="Y76" s="184"/>
      <c r="Z76" s="184"/>
      <c r="AA76" s="183" t="s">
        <v>34</v>
      </c>
      <c r="AB76" s="183"/>
      <c r="AC76" s="183"/>
      <c r="AD76" s="183" t="s">
        <v>34</v>
      </c>
      <c r="AE76" s="183"/>
      <c r="AF76" s="183"/>
      <c r="AG76" s="183" t="s">
        <v>34</v>
      </c>
      <c r="AH76" s="183"/>
      <c r="AI76" s="183"/>
      <c r="AJ76" s="140" t="s">
        <v>34</v>
      </c>
      <c r="AK76" s="140"/>
      <c r="AL76" s="140"/>
      <c r="AM76" s="167"/>
    </row>
    <row r="77" spans="1:39" ht="18" customHeight="1" outlineLevel="1">
      <c r="A77" s="3"/>
      <c r="B77" s="59"/>
      <c r="C77" s="164"/>
      <c r="D77" s="61" t="s">
        <v>116</v>
      </c>
      <c r="E77" s="61" t="s">
        <v>117</v>
      </c>
      <c r="F77" s="61"/>
      <c r="G77" s="61"/>
      <c r="H77" s="68"/>
      <c r="I77" s="168"/>
      <c r="J77" s="72">
        <f t="shared" si="49"/>
        <v>0</v>
      </c>
      <c r="K77" s="108">
        <f>'Tabella-Z2'!G52</f>
        <v>0.005</v>
      </c>
      <c r="L77" s="71"/>
      <c r="M77" s="72">
        <f t="shared" si="50"/>
        <v>0</v>
      </c>
      <c r="N77" s="108">
        <f>'Tabella-Z2'!H52</f>
        <v>0.005</v>
      </c>
      <c r="O77" s="71"/>
      <c r="P77" s="72">
        <f t="shared" si="51"/>
        <v>0</v>
      </c>
      <c r="Q77" s="108">
        <f>'Tabella-Z2'!J52</f>
        <v>0.005</v>
      </c>
      <c r="R77" s="71"/>
      <c r="S77" s="72">
        <f t="shared" si="52"/>
        <v>0</v>
      </c>
      <c r="T77" s="108">
        <f>'Tabella-Z2'!J52</f>
        <v>0.005</v>
      </c>
      <c r="U77" s="71"/>
      <c r="V77" s="72">
        <f t="shared" si="47"/>
        <v>0</v>
      </c>
      <c r="W77" s="108">
        <f>'Tabella-Z2'!J52</f>
        <v>0.005</v>
      </c>
      <c r="X77" s="184" t="s">
        <v>34</v>
      </c>
      <c r="Y77" s="184"/>
      <c r="Z77" s="184"/>
      <c r="AA77" s="183" t="s">
        <v>34</v>
      </c>
      <c r="AB77" s="183"/>
      <c r="AC77" s="183"/>
      <c r="AD77" s="183" t="s">
        <v>34</v>
      </c>
      <c r="AE77" s="183"/>
      <c r="AF77" s="183"/>
      <c r="AG77" s="183" t="s">
        <v>34</v>
      </c>
      <c r="AH77" s="183"/>
      <c r="AI77" s="183"/>
      <c r="AJ77" s="140" t="s">
        <v>34</v>
      </c>
      <c r="AK77" s="140"/>
      <c r="AL77" s="140"/>
      <c r="AM77" s="6"/>
    </row>
    <row r="78" spans="1:39" ht="18" customHeight="1" outlineLevel="1">
      <c r="A78" s="3"/>
      <c r="B78" s="59"/>
      <c r="C78" s="164"/>
      <c r="D78" s="61" t="s">
        <v>118</v>
      </c>
      <c r="E78" s="61" t="s">
        <v>119</v>
      </c>
      <c r="F78" s="61"/>
      <c r="G78" s="61"/>
      <c r="H78" s="170"/>
      <c r="I78" s="171"/>
      <c r="J78" s="172">
        <f t="shared" si="49"/>
        <v>0</v>
      </c>
      <c r="K78" s="173">
        <f>'Tabella-Z2'!G53</f>
        <v>0.01</v>
      </c>
      <c r="L78" s="174"/>
      <c r="M78" s="172">
        <f t="shared" si="50"/>
        <v>0</v>
      </c>
      <c r="N78" s="173">
        <f>'Tabella-Z2'!H53</f>
        <v>0.01</v>
      </c>
      <c r="O78" s="174"/>
      <c r="P78" s="172">
        <f t="shared" si="51"/>
        <v>0</v>
      </c>
      <c r="Q78" s="173">
        <f>'Tabella-Z2'!J53</f>
        <v>0.01</v>
      </c>
      <c r="R78" s="174"/>
      <c r="S78" s="172">
        <f t="shared" si="52"/>
        <v>0</v>
      </c>
      <c r="T78" s="173">
        <f>'Tabella-Z2'!J53</f>
        <v>0.01</v>
      </c>
      <c r="U78" s="174"/>
      <c r="V78" s="172">
        <f t="shared" si="47"/>
        <v>0</v>
      </c>
      <c r="W78" s="173">
        <f>'Tabella-Z2'!J53</f>
        <v>0.01</v>
      </c>
      <c r="X78" s="174"/>
      <c r="Y78" s="172">
        <f aca="true" t="shared" si="53" ref="Y78:Y86">IF($H78="X",Z78,IF(X78="X",Z78,0))</f>
        <v>0</v>
      </c>
      <c r="Z78" s="173">
        <f>'Tabella-Z2'!L53</f>
        <v>0.01</v>
      </c>
      <c r="AA78" s="174"/>
      <c r="AB78" s="172">
        <f aca="true" t="shared" si="54" ref="AB78:AB86">IF($H78="X",AC78,IF(AA78="X",AC78,0))</f>
        <v>0</v>
      </c>
      <c r="AC78" s="173">
        <f>'Tabella-Z2'!M53</f>
        <v>0.01</v>
      </c>
      <c r="AD78" s="174"/>
      <c r="AE78" s="172">
        <f aca="true" t="shared" si="55" ref="AE78:AE86">IF($H78="X",AF78,IF(AD78="X",AF78,0))</f>
        <v>0</v>
      </c>
      <c r="AF78" s="173">
        <f>'Tabella-Z2'!N53</f>
        <v>0.01</v>
      </c>
      <c r="AG78" s="174"/>
      <c r="AH78" s="172">
        <f aca="true" t="shared" si="56" ref="AH78:AH86">IF($H78="X",AI78,IF(AG78="X",AI78,0))</f>
        <v>0</v>
      </c>
      <c r="AI78" s="173">
        <f>'Tabella-Z2'!O53</f>
        <v>0.01</v>
      </c>
      <c r="AJ78" s="175" t="s">
        <v>34</v>
      </c>
      <c r="AK78" s="175"/>
      <c r="AL78" s="175"/>
      <c r="AM78" s="6"/>
    </row>
    <row r="79" spans="1:64" ht="18" customHeight="1" outlineLevel="1">
      <c r="A79" s="3"/>
      <c r="B79" s="59"/>
      <c r="C79" s="164"/>
      <c r="D79" s="60" t="s">
        <v>120</v>
      </c>
      <c r="E79" s="60" t="s">
        <v>121</v>
      </c>
      <c r="F79" s="61" t="s">
        <v>51</v>
      </c>
      <c r="G79" s="105">
        <v>5000000</v>
      </c>
      <c r="H79" s="97"/>
      <c r="I79" s="185"/>
      <c r="J79" s="85">
        <f t="shared" si="49"/>
        <v>0</v>
      </c>
      <c r="K79" s="106">
        <f>'Tabella-Z2'!G54</f>
        <v>0.03</v>
      </c>
      <c r="L79" s="186"/>
      <c r="M79" s="85">
        <f t="shared" si="50"/>
        <v>0</v>
      </c>
      <c r="N79" s="106">
        <f>'Tabella-Z2'!H54</f>
        <v>0.035</v>
      </c>
      <c r="O79" s="186"/>
      <c r="P79" s="85">
        <f t="shared" si="51"/>
        <v>0</v>
      </c>
      <c r="Q79" s="106">
        <f>'Tabella-Z2'!J54</f>
        <v>0.03</v>
      </c>
      <c r="R79" s="186"/>
      <c r="S79" s="85">
        <f t="shared" si="52"/>
        <v>0</v>
      </c>
      <c r="T79" s="106">
        <f>'Tabella-Z2'!J54</f>
        <v>0.03</v>
      </c>
      <c r="U79" s="186"/>
      <c r="V79" s="85">
        <f t="shared" si="47"/>
        <v>0</v>
      </c>
      <c r="W79" s="106">
        <f>'Tabella-Z2'!J54</f>
        <v>0.03</v>
      </c>
      <c r="X79" s="186"/>
      <c r="Y79" s="85">
        <f t="shared" si="53"/>
        <v>0</v>
      </c>
      <c r="Z79" s="106">
        <f>'Tabella-Z2'!L54</f>
        <v>0.035</v>
      </c>
      <c r="AA79" s="186"/>
      <c r="AB79" s="85">
        <f t="shared" si="54"/>
        <v>0</v>
      </c>
      <c r="AC79" s="106">
        <f>'Tabella-Z2'!M54</f>
        <v>0.035</v>
      </c>
      <c r="AD79" s="186"/>
      <c r="AE79" s="85">
        <f t="shared" si="55"/>
        <v>0</v>
      </c>
      <c r="AF79" s="106">
        <f>'Tabella-Z2'!N54</f>
        <v>0.03</v>
      </c>
      <c r="AG79" s="186"/>
      <c r="AH79" s="85">
        <f t="shared" si="56"/>
        <v>0</v>
      </c>
      <c r="AI79" s="106">
        <f>'Tabella-Z2'!O54</f>
        <v>0.035</v>
      </c>
      <c r="AJ79" s="178" t="s">
        <v>34</v>
      </c>
      <c r="AK79" s="178"/>
      <c r="AL79" s="178"/>
      <c r="AM79" s="167"/>
      <c r="AN79" s="179">
        <f>IF($I$17&gt;$G79,$G79*J79,$I$17*J79)</f>
        <v>0</v>
      </c>
      <c r="AQ79" s="179">
        <f>IF($L$17&gt;$G79,$G79*M79,$L$17*M79)</f>
        <v>0</v>
      </c>
      <c r="AT79" s="179">
        <f>IF($O$17&gt;$G79,$G79*P79,$O$17*P79)</f>
        <v>0</v>
      </c>
      <c r="AU79" s="179"/>
      <c r="AW79" s="179">
        <f>IF($R$17&gt;$G79,$G79*S79,$R$17*S79)</f>
        <v>0</v>
      </c>
      <c r="AZ79" s="179">
        <f>IF($X$17&gt;$G79,$G79*Y79,$X$17*Y79)</f>
        <v>0</v>
      </c>
      <c r="BC79" s="179">
        <f>IF($AA$17&gt;$G79,$G79*AB79,$AA$17*AB79)</f>
        <v>0</v>
      </c>
      <c r="BF79" s="179">
        <f>IF($AD$17&gt;$G79,$G79*AE79,$AD$17*AE79)</f>
        <v>0</v>
      </c>
      <c r="BI79" s="179">
        <f>IF($AG$17&gt;$G79,$G79*AH79,$AG$17*AH79)</f>
        <v>0</v>
      </c>
      <c r="BL79" s="179">
        <f>IF($AJ$17&gt;$G79,$G79*AK79,$AJ$17*AK79)</f>
        <v>0</v>
      </c>
    </row>
    <row r="80" spans="1:64" ht="18" customHeight="1" outlineLevel="1">
      <c r="A80" s="3"/>
      <c r="B80" s="59"/>
      <c r="C80" s="164"/>
      <c r="D80" s="60"/>
      <c r="E80" s="60"/>
      <c r="F80" s="61" t="s">
        <v>52</v>
      </c>
      <c r="G80" s="105">
        <v>20000000</v>
      </c>
      <c r="H80" s="97"/>
      <c r="I80" s="185"/>
      <c r="J80" s="72">
        <f>IF(AND($H$79="X",$I$17&gt;G79),K80,IF(AND($I$79="X",$I$17&gt;G79),K80,0))</f>
        <v>0</v>
      </c>
      <c r="K80" s="108">
        <f>'Tabella-Z2'!G55</f>
        <v>0.015</v>
      </c>
      <c r="L80" s="186"/>
      <c r="M80" s="72">
        <f>IF(AND($H$79="X",$L$17&gt;G79),N80,IF(AND($L$79="X",$L$17&gt;G79),N80,0))</f>
        <v>0</v>
      </c>
      <c r="N80" s="108">
        <f>'Tabella-Z2'!H55</f>
        <v>0.02</v>
      </c>
      <c r="O80" s="186"/>
      <c r="P80" s="72">
        <f>IF(AND($H$79="X",$O$17&gt;G79),Q80,IF(AND($O$79="X",$O$17&gt;G79),Q80,0))</f>
        <v>0</v>
      </c>
      <c r="Q80" s="108">
        <f>'Tabella-Z2'!J55</f>
        <v>0.015</v>
      </c>
      <c r="R80" s="186"/>
      <c r="S80" s="72">
        <f>IF(AND($H$79="X",$R$17&gt;G79),T80,IF(AND($R$79="X",$R$17&gt;G79),T80,0))</f>
        <v>0</v>
      </c>
      <c r="T80" s="108">
        <f>'Tabella-Z2'!J55</f>
        <v>0.015</v>
      </c>
      <c r="U80" s="186"/>
      <c r="V80" s="72">
        <f>IF(AND($H$79="X",$R$17&gt;J79),W80,IF(AND($R$79="X",$R$17&gt;J79),W80,0))</f>
        <v>0</v>
      </c>
      <c r="W80" s="108">
        <f>'Tabella-Z2'!J55</f>
        <v>0.015</v>
      </c>
      <c r="X80" s="186"/>
      <c r="Y80" s="72">
        <f>IF(AND($H$79="X",$X$17&gt;G79),Z80,IF(AND($X$79="X",$X$17&gt;G79),Z80,0))</f>
        <v>0</v>
      </c>
      <c r="Z80" s="108">
        <f>'Tabella-Z2'!L55</f>
        <v>0.02</v>
      </c>
      <c r="AA80" s="186"/>
      <c r="AB80" s="72">
        <f>IF(AND($H$79="X",$AA$17&gt;G79),AC80,IF(AND($AA$79="X",$AA$17&gt;G79),AC80,0))</f>
        <v>0</v>
      </c>
      <c r="AC80" s="108">
        <f>'Tabella-Z2'!M55</f>
        <v>0.02</v>
      </c>
      <c r="AD80" s="186"/>
      <c r="AE80" s="72">
        <f>IF(AND($H$79="X",$AD$17&gt;G79),AF80,IF(AND($AD$79="X",$AD$17&gt;G79),AF80,0))</f>
        <v>0</v>
      </c>
      <c r="AF80" s="108">
        <f>'Tabella-Z2'!N55</f>
        <v>0.015</v>
      </c>
      <c r="AG80" s="186"/>
      <c r="AH80" s="72">
        <f>IF(AND($H$79="X",$AG$17&gt;G79),AI80,IF(AND($AG$79="X",$AG$17&gt;G79),AI80,0))</f>
        <v>0</v>
      </c>
      <c r="AI80" s="108">
        <f>'Tabella-Z2'!O55</f>
        <v>0.02</v>
      </c>
      <c r="AJ80" s="140" t="s">
        <v>34</v>
      </c>
      <c r="AK80" s="140"/>
      <c r="AL80" s="140"/>
      <c r="AM80" s="167"/>
      <c r="AN80" s="179">
        <f>IF($I$17&gt;$G79,IF($I$17&gt;$G80,($G80-$G79)*J80,($I$17-$G79)*J80),0)</f>
        <v>0</v>
      </c>
      <c r="AQ80" s="179">
        <f>IF($L$17&gt;$G79,IF($L$17&gt;$G80,($G80-$G79)*M80,($L$17-$G79)*M80),0)</f>
        <v>0</v>
      </c>
      <c r="AT80" s="179">
        <f>IF($O$17&gt;$G79,IF($O$17&gt;$G80,($G80-$G79)*P80,($O$17-$G79)*P80),0)</f>
        <v>0</v>
      </c>
      <c r="AU80" s="179"/>
      <c r="AW80" s="179">
        <f>IF($R$17&gt;$G79,IF($R$17&gt;$G80,($G80-$G79)*S80,($R$17-$G79)*S80),0)</f>
        <v>0</v>
      </c>
      <c r="AZ80" s="179">
        <f>IF($X$17&gt;$G79,IF($X$17&gt;$G80,($G80-$G79)*Y80,($X$17-$G79)*Y80),0)</f>
        <v>0</v>
      </c>
      <c r="BC80" s="179">
        <f>IF($AA$17&gt;$G79,IF($AA$17&gt;$G80,($G80-$G79)*AB80,($AA$17-$G79)*AB80),0)</f>
        <v>0</v>
      </c>
      <c r="BF80" s="179">
        <f>IF($AD$17&gt;$G79,IF($AD$17&gt;$G80,($G80-$G79)*AE80,($AD$17-$G79)*AE80),0)</f>
        <v>0</v>
      </c>
      <c r="BI80" s="179">
        <f>IF($AG$17&gt;$G79,IF($AG$17&gt;$G80,($G80-$G79)*AH80,($AG$17-$G79)*AH80),0)</f>
        <v>0</v>
      </c>
      <c r="BL80" s="179">
        <f>IF($AJ$17&gt;$G79,IF($AJ$17&gt;$G80,($G80-$G79)*AK80,($AJ$17-$G79)*AK80),0)</f>
        <v>0</v>
      </c>
    </row>
    <row r="81" spans="1:64" ht="18" customHeight="1" outlineLevel="1">
      <c r="A81" s="3"/>
      <c r="B81" s="59"/>
      <c r="C81" s="164"/>
      <c r="D81" s="60"/>
      <c r="E81" s="60"/>
      <c r="F81" s="61" t="s">
        <v>42</v>
      </c>
      <c r="G81" s="180"/>
      <c r="H81" s="97"/>
      <c r="I81" s="185"/>
      <c r="J81" s="72">
        <f>IF(AND($H$79="X",$I$17&gt;G80),K81,IF(AND($I$79="X",$I$17&gt;G80),K81,0))</f>
        <v>0</v>
      </c>
      <c r="K81" s="110">
        <f>'Tabella-Z2'!G56</f>
        <v>0.005</v>
      </c>
      <c r="L81" s="186"/>
      <c r="M81" s="72">
        <f>IF(AND($H$79="X",$L$17&gt;G80),N81,IF(AND($L$79="X",$L$17&gt;G80),N81,0))</f>
        <v>0</v>
      </c>
      <c r="N81" s="110">
        <f>'Tabella-Z2'!H56</f>
        <v>0.008</v>
      </c>
      <c r="O81" s="186"/>
      <c r="P81" s="72">
        <f>IF(AND($H$79="X",$O$17&gt;G80),Q81,IF(AND($O$79="X",$O$17&gt;G80),Q81,0))</f>
        <v>0</v>
      </c>
      <c r="Q81" s="110">
        <f>'Tabella-Z2'!J56</f>
        <v>0.005</v>
      </c>
      <c r="R81" s="186"/>
      <c r="S81" s="72">
        <f>IF(AND($H$79="X",$R$17&gt;G80),T81,IF(AND($R$79="X",$R$17&gt;G80),T81,0))</f>
        <v>0</v>
      </c>
      <c r="T81" s="110">
        <f>'Tabella-Z2'!J56</f>
        <v>0.005</v>
      </c>
      <c r="U81" s="186"/>
      <c r="V81" s="72">
        <f>IF(AND($H$79="X",$R$17&gt;J80),W81,IF(AND($R$79="X",$R$17&gt;J80),W81,0))</f>
        <v>0</v>
      </c>
      <c r="W81" s="110">
        <f>'Tabella-Z2'!J56</f>
        <v>0.005</v>
      </c>
      <c r="X81" s="186"/>
      <c r="Y81" s="72">
        <f>IF(AND($H$79="X",$X$17&gt;G80),Z81,IF(AND($X$79="X",$X$17&gt;G80),Z81,0))</f>
        <v>0</v>
      </c>
      <c r="Z81" s="110">
        <f>'Tabella-Z2'!L56</f>
        <v>0.008</v>
      </c>
      <c r="AA81" s="186"/>
      <c r="AB81" s="72">
        <f>IF(AND($H$79="X",$AA$17&gt;G80),AC81,IF(AND($AA$79="X",$AA$17&gt;G80),AC81,0))</f>
        <v>0</v>
      </c>
      <c r="AC81" s="110">
        <f>'Tabella-Z2'!M56</f>
        <v>0.008</v>
      </c>
      <c r="AD81" s="186"/>
      <c r="AE81" s="72">
        <f>IF(AND($H$79="X",$AD$17&gt;G80),AF81,IF(AND($AD$79="X",$AD$17&gt;G80),AF81,0))</f>
        <v>0</v>
      </c>
      <c r="AF81" s="110">
        <f>'Tabella-Z2'!N56</f>
        <v>0.005</v>
      </c>
      <c r="AG81" s="186"/>
      <c r="AH81" s="78">
        <f>IF($H79="X",AI81,IF(AG79="X",AI81,0))</f>
        <v>0</v>
      </c>
      <c r="AI81" s="110">
        <f>'Tabella-Z2'!O56</f>
        <v>0.008</v>
      </c>
      <c r="AJ81" s="141" t="s">
        <v>34</v>
      </c>
      <c r="AK81" s="141"/>
      <c r="AL81" s="141"/>
      <c r="AM81" s="6"/>
      <c r="AN81" s="179">
        <f>IF($I$17&gt;$G80,($I$17-$G80)*J81,0)</f>
        <v>0</v>
      </c>
      <c r="AQ81" s="179">
        <f>IF($L$17&gt;$G80,($L$17-$G80)*M81,0)</f>
        <v>0</v>
      </c>
      <c r="AT81" s="179">
        <f>IF($O$17&gt;$G80,($O$17-$G80)*P81,0)</f>
        <v>0</v>
      </c>
      <c r="AU81" s="179"/>
      <c r="AW81" s="179">
        <f>IF($R$17&gt;$G80,($R$17-$G80)*S81,0)</f>
        <v>0</v>
      </c>
      <c r="AZ81" s="179">
        <f>IF($X$17&gt;$G80,($X$17-$G80)*Y81,0)</f>
        <v>0</v>
      </c>
      <c r="BC81" s="179">
        <f>IF($AA$17&gt;$G80,($AA$17-$G80)*AB81,0)</f>
        <v>0</v>
      </c>
      <c r="BF81" s="179">
        <f>IF($AD$17&gt;$G80,($AD$17-$G80)*AE81,0)</f>
        <v>0</v>
      </c>
      <c r="BI81" s="179">
        <f>IF($AG$17&gt;$G80,($AG$17-$G80)*AH81,0)</f>
        <v>0</v>
      </c>
      <c r="BL81" s="179">
        <f>IF($AJ$17&gt;$G80,($AJ$17-$G80)*AK81,0)</f>
        <v>0</v>
      </c>
    </row>
    <row r="82" spans="1:64" ht="18" customHeight="1" outlineLevel="1">
      <c r="A82" s="3"/>
      <c r="B82" s="59"/>
      <c r="C82" s="164"/>
      <c r="D82" s="60" t="s">
        <v>122</v>
      </c>
      <c r="E82" s="60" t="s">
        <v>123</v>
      </c>
      <c r="F82" s="61" t="s">
        <v>51</v>
      </c>
      <c r="G82" s="105">
        <v>5000000</v>
      </c>
      <c r="H82" s="97"/>
      <c r="I82" s="185"/>
      <c r="J82" s="85">
        <f t="shared" si="49"/>
        <v>0</v>
      </c>
      <c r="K82" s="106">
        <f>'Tabella-Z2'!G57</f>
        <v>0.018</v>
      </c>
      <c r="L82" s="186"/>
      <c r="M82" s="85">
        <f t="shared" si="50"/>
        <v>0</v>
      </c>
      <c r="N82" s="106">
        <f>'Tabella-Z2'!H57</f>
        <v>0.02</v>
      </c>
      <c r="O82" s="186"/>
      <c r="P82" s="85">
        <f t="shared" si="51"/>
        <v>0</v>
      </c>
      <c r="Q82" s="106">
        <f>'Tabella-Z2'!J57</f>
        <v>0.018</v>
      </c>
      <c r="R82" s="186"/>
      <c r="S82" s="85">
        <f t="shared" si="52"/>
        <v>0</v>
      </c>
      <c r="T82" s="106">
        <f>'Tabella-Z2'!J57</f>
        <v>0.018</v>
      </c>
      <c r="U82" s="186"/>
      <c r="V82" s="85">
        <f aca="true" t="shared" si="57" ref="V82">IF($H82="X",W82,IF(U82="X",W82,0))</f>
        <v>0</v>
      </c>
      <c r="W82" s="106">
        <f>'Tabella-Z2'!J57</f>
        <v>0.018</v>
      </c>
      <c r="X82" s="186"/>
      <c r="Y82" s="85">
        <f t="shared" si="53"/>
        <v>0</v>
      </c>
      <c r="Z82" s="106">
        <f>'Tabella-Z2'!L57</f>
        <v>0.02</v>
      </c>
      <c r="AA82" s="186"/>
      <c r="AB82" s="85">
        <f t="shared" si="54"/>
        <v>0</v>
      </c>
      <c r="AC82" s="106">
        <f>'Tabella-Z2'!M57</f>
        <v>0.02</v>
      </c>
      <c r="AD82" s="186"/>
      <c r="AE82" s="85">
        <f t="shared" si="55"/>
        <v>0</v>
      </c>
      <c r="AF82" s="106">
        <f>'Tabella-Z2'!N57</f>
        <v>0.018</v>
      </c>
      <c r="AG82" s="186"/>
      <c r="AH82" s="85">
        <f t="shared" si="56"/>
        <v>0</v>
      </c>
      <c r="AI82" s="106">
        <f>'Tabella-Z2'!O57</f>
        <v>0.02</v>
      </c>
      <c r="AJ82" s="178" t="s">
        <v>34</v>
      </c>
      <c r="AK82" s="178"/>
      <c r="AL82" s="178"/>
      <c r="AM82" s="6"/>
      <c r="AN82" s="179">
        <f>IF($I$17&gt;$G82,$G82*J82,$I$17*J82)</f>
        <v>0</v>
      </c>
      <c r="AQ82" s="179">
        <f>IF($L$17&gt;$G82,$G82*M82,$L$17*M82)</f>
        <v>0</v>
      </c>
      <c r="AT82" s="179">
        <f>IF($O$17&gt;$G82,$G82*P82,$O$17*P82)</f>
        <v>0</v>
      </c>
      <c r="AU82" s="179"/>
      <c r="AW82" s="179">
        <f>IF($R$17&gt;$G82,$G82*S82,$R$17*S82)</f>
        <v>0</v>
      </c>
      <c r="AZ82" s="179">
        <f>IF($X$17&gt;$G82,$G82*Y82,$X$17*Y82)</f>
        <v>0</v>
      </c>
      <c r="BC82" s="179">
        <f>IF($AA$17&gt;$G82,$G82*AB82,$AA$17*AB82)</f>
        <v>0</v>
      </c>
      <c r="BF82" s="179">
        <f>IF($AD$17&gt;$G82,$G82*AE82,$AD$17*AE82)</f>
        <v>0</v>
      </c>
      <c r="BI82" s="179">
        <f>IF($AG$17&gt;$G82,$G82*AH82,$AG$17*AH82)</f>
        <v>0</v>
      </c>
      <c r="BL82" s="179">
        <f>IF($AJ$17&gt;$G82,$G82*AK82,$AJ$17*AK82)</f>
        <v>0</v>
      </c>
    </row>
    <row r="83" spans="1:64" ht="18" customHeight="1" outlineLevel="1">
      <c r="A83" s="3"/>
      <c r="B83" s="59"/>
      <c r="C83" s="164"/>
      <c r="D83" s="60"/>
      <c r="E83" s="60"/>
      <c r="F83" s="61" t="s">
        <v>52</v>
      </c>
      <c r="G83" s="105">
        <v>20000000</v>
      </c>
      <c r="H83" s="97"/>
      <c r="I83" s="185"/>
      <c r="J83" s="72">
        <f>IF(AND($H$82="X",$I$17&gt;G82),K83,IF(AND($I$82="X",$I$17&gt;G82),K83,0))</f>
        <v>0</v>
      </c>
      <c r="K83" s="108">
        <f>'Tabella-Z2'!G58</f>
        <v>0.008</v>
      </c>
      <c r="L83" s="186"/>
      <c r="M83" s="72">
        <f>IF(AND($H$82="X",$L$17&gt;G82),N83,IF(AND($L$82="X",$L$17&gt;G82),N83,0))</f>
        <v>0</v>
      </c>
      <c r="N83" s="108">
        <f>'Tabella-Z2'!H58</f>
        <v>0.01</v>
      </c>
      <c r="O83" s="186"/>
      <c r="P83" s="72">
        <f>IF(AND($H$82="X",$O$17&gt;G82),Q83,IF(AND($O$82="X",$O$17&gt;G82),Q83,0))</f>
        <v>0</v>
      </c>
      <c r="Q83" s="108">
        <f>'Tabella-Z2'!J58</f>
        <v>0.008</v>
      </c>
      <c r="R83" s="186"/>
      <c r="S83" s="72">
        <f>IF(AND($H$82="X",$R$17&gt;G82),T83,IF(AND($R$82="X",$R$17&gt;G82),T83,0))</f>
        <v>0</v>
      </c>
      <c r="T83" s="108">
        <f>'Tabella-Z2'!J58</f>
        <v>0.008</v>
      </c>
      <c r="U83" s="186"/>
      <c r="V83" s="72">
        <f>IF(AND($H$82="X",$R$17&gt;J82),W83,IF(AND($R$82="X",$R$17&gt;J82),W83,0))</f>
        <v>0</v>
      </c>
      <c r="W83" s="108">
        <f>'Tabella-Z2'!J58</f>
        <v>0.008</v>
      </c>
      <c r="X83" s="186"/>
      <c r="Y83" s="72">
        <f>IF(AND($H$82="X",$X$17&gt;G82),Z83,IF(AND($X$82="X",$X$17&gt;G82),Z83,0))</f>
        <v>0</v>
      </c>
      <c r="Z83" s="108">
        <f>'Tabella-Z2'!L58</f>
        <v>0.01</v>
      </c>
      <c r="AA83" s="186"/>
      <c r="AB83" s="72">
        <f>IF(AND($H$82="X",$AA$17&gt;G82),AC83,IF(AND($AA$82="X",$AA$17&gt;G82),AC83,0))</f>
        <v>0</v>
      </c>
      <c r="AC83" s="108">
        <f>'Tabella-Z2'!M58</f>
        <v>0.01</v>
      </c>
      <c r="AD83" s="186"/>
      <c r="AE83" s="72">
        <f>IF(AND($H$82="X",$AD$17&gt;G82),AF83,IF(AND($AD$82="X",$AD$17&gt;G82),AF83,0))</f>
        <v>0</v>
      </c>
      <c r="AF83" s="108">
        <f>'Tabella-Z2'!N58</f>
        <v>0.008</v>
      </c>
      <c r="AG83" s="186"/>
      <c r="AH83" s="72">
        <f>IF(AND($H$82="X",$AG$17&gt;G82),AI83,IF(AND($AG$82="X",$AG$17&gt;G82),AI83,0))</f>
        <v>0</v>
      </c>
      <c r="AI83" s="108">
        <f>'Tabella-Z2'!O58</f>
        <v>0.01</v>
      </c>
      <c r="AJ83" s="140" t="s">
        <v>34</v>
      </c>
      <c r="AK83" s="140"/>
      <c r="AL83" s="140"/>
      <c r="AM83" s="167"/>
      <c r="AN83" s="179">
        <f>IF($I$17&gt;$G82,IF($I$17&gt;$G83,($G83-$G82)*J83,($I$17-$G82)*J83),0)</f>
        <v>0</v>
      </c>
      <c r="AQ83" s="179">
        <f>IF($L$17&gt;$G82,IF($L$17&gt;$G83,($G83-$G82)*M83,($L$17-$G82)*M83),0)</f>
        <v>0</v>
      </c>
      <c r="AT83" s="179">
        <f>IF($O$17&gt;$G82,IF($O$17&gt;$G83,($G83-$G82)*P83,($O$17-$G82)*P83),0)</f>
        <v>0</v>
      </c>
      <c r="AU83" s="179"/>
      <c r="AW83" s="179">
        <f>IF($R$17&gt;$G82,IF($R$17&gt;$G83,($G83-$G82)*S83,($R$17-$G82)*S83),0)</f>
        <v>0</v>
      </c>
      <c r="AZ83" s="179">
        <f>IF($X$17&gt;$G82,IF($X$17&gt;$G83,($G83-$G82)*Y83,($X$17-$G82)*Y83),0)</f>
        <v>0</v>
      </c>
      <c r="BC83" s="179">
        <f>IF($AA$17&gt;$G82,IF($AA$17&gt;$G83,($G83-$G82)*AB83,($AA$17-$G82)*AB83),0)</f>
        <v>0</v>
      </c>
      <c r="BF83" s="179">
        <f>IF($AD$17&gt;$G82,IF($AD$17&gt;$G83,($G83-$G82)*AE83,($AD$17-$G82)*AE83),0)</f>
        <v>0</v>
      </c>
      <c r="BI83" s="179">
        <f>IF($AG$17&gt;$G82,IF($AG$17&gt;$G83,($G83-$G82)*AH83,($AG$17-$G82)*AH83),0)</f>
        <v>0</v>
      </c>
      <c r="BL83" s="179">
        <f>IF($AJ$17&gt;$G82,IF($AJ$17&gt;$G83,($G83-$G82)*AK83,($AJ$17-$G82)*AK83),0)</f>
        <v>0</v>
      </c>
    </row>
    <row r="84" spans="1:64" ht="18" customHeight="1" outlineLevel="1">
      <c r="A84" s="3"/>
      <c r="B84" s="59"/>
      <c r="C84" s="164"/>
      <c r="D84" s="60"/>
      <c r="E84" s="60"/>
      <c r="F84" s="61" t="s">
        <v>42</v>
      </c>
      <c r="G84" s="180"/>
      <c r="H84" s="97"/>
      <c r="I84" s="185"/>
      <c r="J84" s="78">
        <f>IF(AND($H$82="X",$I$17&gt;G83),K84,IF(AND($I$82="X",$I$17&gt;G83),K84,0))</f>
        <v>0</v>
      </c>
      <c r="K84" s="110">
        <f>'Tabella-Z2'!G59</f>
        <v>0.004</v>
      </c>
      <c r="L84" s="186"/>
      <c r="M84" s="78">
        <f>IF(AND($H$82="X",$L$17&gt;G83),N84,IF(AND($L$82="X",$L$17&gt;G83),N84,0))</f>
        <v>0</v>
      </c>
      <c r="N84" s="110">
        <f>'Tabella-Z2'!H59</f>
        <v>0.005</v>
      </c>
      <c r="O84" s="186"/>
      <c r="P84" s="78">
        <f>IF(AND($H$82="X",$O$17&gt;G83),Q84,IF(AND($O$82="X",$O$17&gt;G83),Q84,0))</f>
        <v>0</v>
      </c>
      <c r="Q84" s="110">
        <f>'Tabella-Z2'!J59</f>
        <v>0.004</v>
      </c>
      <c r="R84" s="186"/>
      <c r="S84" s="78">
        <f>IF(AND($H$82="X",$R$17&gt;G83),T84,IF(AND($R$82="X",$R$17&gt;G83),T84,0))</f>
        <v>0</v>
      </c>
      <c r="T84" s="110">
        <f>'Tabella-Z2'!J59</f>
        <v>0.004</v>
      </c>
      <c r="U84" s="186"/>
      <c r="V84" s="78">
        <f>IF(AND($H$82="X",$R$17&gt;J83),W84,IF(AND($R$82="X",$R$17&gt;J83),W84,0))</f>
        <v>0</v>
      </c>
      <c r="W84" s="110">
        <f>'Tabella-Z2'!J59</f>
        <v>0.004</v>
      </c>
      <c r="X84" s="186"/>
      <c r="Y84" s="78">
        <f>IF(AND($H$82="X",$X$17&gt;G83),Z84,IF(AND($X$82="X",$X$17&gt;G83),Z84,0))</f>
        <v>0</v>
      </c>
      <c r="Z84" s="110">
        <f>'Tabella-Z2'!L59</f>
        <v>0.005</v>
      </c>
      <c r="AA84" s="186"/>
      <c r="AB84" s="78">
        <f>IF(AND($H$82="X",$AA$17&gt;G83),AC84,IF(AND($AA$82="X",$AA$17&gt;G83),AC84,0))</f>
        <v>0</v>
      </c>
      <c r="AC84" s="110">
        <f>'Tabella-Z2'!M59</f>
        <v>0.005</v>
      </c>
      <c r="AD84" s="186"/>
      <c r="AE84" s="78">
        <f>IF(AND($H$82="X",$AD$17&gt;G83),AF84,IF(AND($AD$82="X",$AD$17&gt;G83),AF84,0))</f>
        <v>0</v>
      </c>
      <c r="AF84" s="110">
        <f>'Tabella-Z2'!N59</f>
        <v>0.004</v>
      </c>
      <c r="AG84" s="186"/>
      <c r="AH84" s="78">
        <f>IF(AND($H$82="X",$AG$17&gt;G83),AI84,IF(AND($AG$82="X",$AG$17&gt;G83),AI84,0))</f>
        <v>0</v>
      </c>
      <c r="AI84" s="110">
        <f>'Tabella-Z2'!O59</f>
        <v>0.005</v>
      </c>
      <c r="AJ84" s="141" t="s">
        <v>34</v>
      </c>
      <c r="AK84" s="141"/>
      <c r="AL84" s="141"/>
      <c r="AM84" s="6"/>
      <c r="AN84" s="179">
        <f>IF($I$17&gt;$G83,($I$17-$G83)*J84,0)</f>
        <v>0</v>
      </c>
      <c r="AQ84" s="179">
        <f>IF($L$17&gt;$G83,($L$17-$G83)*M84,0)</f>
        <v>0</v>
      </c>
      <c r="AT84" s="179">
        <f>IF($O$17&gt;$G83,($O$17-$G83)*P84,0)</f>
        <v>0</v>
      </c>
      <c r="AU84" s="179"/>
      <c r="AW84" s="179">
        <f>IF($R$17&gt;$G83,($R$17-$G83)*S84,0)</f>
        <v>0</v>
      </c>
      <c r="AZ84" s="179">
        <f>IF($X$17&gt;$G83,($X$17-$G83)*Y84,0)</f>
        <v>0</v>
      </c>
      <c r="BC84" s="179">
        <f>IF($AA$17&gt;$G83,($AA$17-$G83)*AB84,0)</f>
        <v>0</v>
      </c>
      <c r="BF84" s="179">
        <f>IF($AD$17&gt;$G83,($AD$17-$G83)*AE84,0)</f>
        <v>0</v>
      </c>
      <c r="BI84" s="179">
        <f>IF($AG$17&gt;$G83,($AG$17-$G83)*AH84,0)</f>
        <v>0</v>
      </c>
      <c r="BL84" s="179">
        <f>IF($AJ$17&gt;$G83,($AJ$17-$G83)*AK84,0)</f>
        <v>0</v>
      </c>
    </row>
    <row r="85" spans="1:39" ht="18" customHeight="1" outlineLevel="1">
      <c r="A85" s="3"/>
      <c r="B85" s="59"/>
      <c r="C85" s="164"/>
      <c r="D85" s="61" t="s">
        <v>124</v>
      </c>
      <c r="E85" s="61" t="s">
        <v>125</v>
      </c>
      <c r="F85" s="61"/>
      <c r="G85" s="61"/>
      <c r="H85" s="62"/>
      <c r="I85" s="182"/>
      <c r="J85" s="145">
        <f t="shared" si="49"/>
        <v>0</v>
      </c>
      <c r="K85" s="146">
        <f>'Tabella-Z2'!G60</f>
        <v>0.01</v>
      </c>
      <c r="L85" s="144"/>
      <c r="M85" s="145">
        <f t="shared" si="50"/>
        <v>0</v>
      </c>
      <c r="N85" s="146">
        <f>'Tabella-Z2'!H60</f>
        <v>0.01</v>
      </c>
      <c r="O85" s="144"/>
      <c r="P85" s="145">
        <f t="shared" si="51"/>
        <v>0</v>
      </c>
      <c r="Q85" s="146">
        <f>'Tabella-Z2'!J60</f>
        <v>0.01</v>
      </c>
      <c r="R85" s="144"/>
      <c r="S85" s="145">
        <f t="shared" si="52"/>
        <v>0</v>
      </c>
      <c r="T85" s="146">
        <f>'Tabella-Z2'!J60</f>
        <v>0.01</v>
      </c>
      <c r="U85" s="144"/>
      <c r="V85" s="145">
        <f aca="true" t="shared" si="58" ref="V85:V86">IF($H85="X",W85,IF(U85="X",W85,0))</f>
        <v>0</v>
      </c>
      <c r="W85" s="146">
        <f>'Tabella-Z2'!J60</f>
        <v>0.01</v>
      </c>
      <c r="X85" s="144"/>
      <c r="Y85" s="145">
        <f t="shared" si="53"/>
        <v>0</v>
      </c>
      <c r="Z85" s="146">
        <f>'Tabella-Z2'!L60</f>
        <v>0.01</v>
      </c>
      <c r="AA85" s="144"/>
      <c r="AB85" s="145">
        <f t="shared" si="54"/>
        <v>0</v>
      </c>
      <c r="AC85" s="146">
        <f>'Tabella-Z2'!M60</f>
        <v>0.01</v>
      </c>
      <c r="AD85" s="144"/>
      <c r="AE85" s="145">
        <f t="shared" si="55"/>
        <v>0</v>
      </c>
      <c r="AF85" s="146">
        <f>'Tabella-Z2'!N60</f>
        <v>0.01</v>
      </c>
      <c r="AG85" s="144"/>
      <c r="AH85" s="145">
        <f t="shared" si="56"/>
        <v>0</v>
      </c>
      <c r="AI85" s="146">
        <f>'Tabella-Z2'!O60</f>
        <v>0.01</v>
      </c>
      <c r="AJ85" s="147" t="s">
        <v>34</v>
      </c>
      <c r="AK85" s="147"/>
      <c r="AL85" s="147"/>
      <c r="AM85" s="6"/>
    </row>
    <row r="86" spans="1:39" ht="18" customHeight="1" outlineLevel="1">
      <c r="A86" s="3"/>
      <c r="B86" s="59"/>
      <c r="C86" s="164"/>
      <c r="D86" s="61" t="s">
        <v>126</v>
      </c>
      <c r="E86" s="61" t="s">
        <v>127</v>
      </c>
      <c r="F86" s="61"/>
      <c r="G86" s="61"/>
      <c r="H86" s="187"/>
      <c r="I86" s="168"/>
      <c r="J86" s="72">
        <f t="shared" si="49"/>
        <v>0</v>
      </c>
      <c r="K86" s="108">
        <f>'Tabella-Z2'!G61</f>
        <v>0.06</v>
      </c>
      <c r="L86" s="71"/>
      <c r="M86" s="72">
        <f t="shared" si="50"/>
        <v>0</v>
      </c>
      <c r="N86" s="108">
        <f>'Tabella-Z2'!H61</f>
        <v>0.06</v>
      </c>
      <c r="O86" s="71"/>
      <c r="P86" s="72">
        <f t="shared" si="51"/>
        <v>0</v>
      </c>
      <c r="Q86" s="108">
        <f>'Tabella-Z2'!J61</f>
        <v>0.06</v>
      </c>
      <c r="R86" s="71"/>
      <c r="S86" s="72">
        <f t="shared" si="52"/>
        <v>0</v>
      </c>
      <c r="T86" s="108">
        <f>'Tabella-Z2'!J61</f>
        <v>0.06</v>
      </c>
      <c r="U86" s="71"/>
      <c r="V86" s="72">
        <f t="shared" si="58"/>
        <v>0</v>
      </c>
      <c r="W86" s="108">
        <f>'Tabella-Z2'!J61</f>
        <v>0.06</v>
      </c>
      <c r="X86" s="71"/>
      <c r="Y86" s="72">
        <f t="shared" si="53"/>
        <v>0</v>
      </c>
      <c r="Z86" s="108">
        <f>'Tabella-Z2'!L61</f>
        <v>0.06</v>
      </c>
      <c r="AA86" s="71"/>
      <c r="AB86" s="72">
        <f t="shared" si="54"/>
        <v>0</v>
      </c>
      <c r="AC86" s="108">
        <f>'Tabella-Z2'!M61</f>
        <v>0.06</v>
      </c>
      <c r="AD86" s="71"/>
      <c r="AE86" s="72">
        <f t="shared" si="55"/>
        <v>0</v>
      </c>
      <c r="AF86" s="108">
        <f>'Tabella-Z2'!N61</f>
        <v>0.06</v>
      </c>
      <c r="AG86" s="71"/>
      <c r="AH86" s="72">
        <f t="shared" si="56"/>
        <v>0</v>
      </c>
      <c r="AI86" s="108">
        <f>'Tabella-Z2'!O61</f>
        <v>0.06</v>
      </c>
      <c r="AJ86" s="188" t="s">
        <v>35</v>
      </c>
      <c r="AK86" s="188"/>
      <c r="AL86" s="188"/>
      <c r="AM86" s="6"/>
    </row>
    <row r="87" spans="1:39" ht="18" customHeight="1" outlineLevel="1">
      <c r="A87" s="3"/>
      <c r="B87" s="115" t="s">
        <v>55</v>
      </c>
      <c r="C87" s="115"/>
      <c r="D87" s="115"/>
      <c r="E87" s="115"/>
      <c r="F87" s="189" t="s">
        <v>56</v>
      </c>
      <c r="G87" s="189"/>
      <c r="H87" s="189"/>
      <c r="I87" s="118"/>
      <c r="J87" s="119">
        <f>SUM(J58:J67,J74:J78,J85:J86)</f>
        <v>0</v>
      </c>
      <c r="K87" s="120">
        <f>J87</f>
        <v>0</v>
      </c>
      <c r="L87" s="118"/>
      <c r="M87" s="119">
        <f>SUM(M58:M67,M74:M78,M85:M86)</f>
        <v>0</v>
      </c>
      <c r="N87" s="120">
        <f>M87</f>
        <v>0</v>
      </c>
      <c r="O87" s="118"/>
      <c r="P87" s="119">
        <f>SUM(P58:P67,P74:P78,P85:P86)</f>
        <v>0</v>
      </c>
      <c r="Q87" s="120">
        <f>P87</f>
        <v>0</v>
      </c>
      <c r="R87" s="118"/>
      <c r="S87" s="119">
        <f>SUM(S58:S67,S74:S78,S85:S86)</f>
        <v>0</v>
      </c>
      <c r="T87" s="120">
        <f>S87</f>
        <v>0</v>
      </c>
      <c r="U87" s="118"/>
      <c r="V87" s="119">
        <f>SUM(V58:V67,V74:V78,V85:V86)</f>
        <v>0</v>
      </c>
      <c r="W87" s="120">
        <f>V87</f>
        <v>0</v>
      </c>
      <c r="X87" s="118"/>
      <c r="Y87" s="119">
        <f>SUM(Y58:Y67,Y74:Y78,Y85:Y86)</f>
        <v>0</v>
      </c>
      <c r="Z87" s="120">
        <f>Y87</f>
        <v>0</v>
      </c>
      <c r="AA87" s="118"/>
      <c r="AB87" s="119">
        <f>SUM(AB58:AB67,AB74:AB78,AB85:AB86)</f>
        <v>0</v>
      </c>
      <c r="AC87" s="120">
        <f>AB87</f>
        <v>0</v>
      </c>
      <c r="AD87" s="118"/>
      <c r="AE87" s="119">
        <f>SUM(AE58:AE67,AE74:AE78,AE85:AE86)</f>
        <v>0</v>
      </c>
      <c r="AF87" s="120">
        <f>AE87</f>
        <v>0</v>
      </c>
      <c r="AG87" s="118"/>
      <c r="AH87" s="119">
        <f>SUM(AH58:AH67,AH74:AH78,AH85:AH86)</f>
        <v>0</v>
      </c>
      <c r="AI87" s="120">
        <f>AH87</f>
        <v>0</v>
      </c>
      <c r="AJ87" s="118"/>
      <c r="AK87" s="119">
        <f>SUM(AK58:AK67,AK74:AK78,AK85:AK86)</f>
        <v>0</v>
      </c>
      <c r="AL87" s="162">
        <f>AK87</f>
        <v>0</v>
      </c>
      <c r="AM87" s="6"/>
    </row>
    <row r="88" spans="1:39" ht="32.25" customHeight="1" outlineLevel="1">
      <c r="A88" s="3"/>
      <c r="B88" s="123" t="s">
        <v>57</v>
      </c>
      <c r="C88" s="123"/>
      <c r="D88" s="123"/>
      <c r="E88" s="123"/>
      <c r="F88" s="124" t="s">
        <v>58</v>
      </c>
      <c r="G88" s="124"/>
      <c r="H88" s="124"/>
      <c r="I88" s="125">
        <f>K87*I20*I18*I17+I18*I20*SUM(AN68:AN84)</f>
        <v>0</v>
      </c>
      <c r="J88" s="125"/>
      <c r="K88" s="125"/>
      <c r="L88" s="125">
        <f>N87*L20*L18*L17+L18*L20*SUM(AQ68:AQ84)</f>
        <v>0</v>
      </c>
      <c r="M88" s="125"/>
      <c r="N88" s="125"/>
      <c r="O88" s="125">
        <f>Q87*O20*O18*O17+O18*O20*SUM(AT68:AT84)</f>
        <v>0</v>
      </c>
      <c r="P88" s="125"/>
      <c r="Q88" s="125"/>
      <c r="R88" s="125">
        <f>T87*R20*R18*R17+R18*R20*SUM(AW68:AW84)</f>
        <v>0</v>
      </c>
      <c r="S88" s="125"/>
      <c r="T88" s="125"/>
      <c r="U88" s="125">
        <f>W87*U20*U18*U17+U18*U20*SUM(AZ68:AZ84)</f>
        <v>0</v>
      </c>
      <c r="V88" s="125"/>
      <c r="W88" s="125"/>
      <c r="X88" s="125">
        <f>Z87*X20*X18*X17+X18*X20*SUM(AZ68:AZ84)</f>
        <v>0</v>
      </c>
      <c r="Y88" s="125"/>
      <c r="Z88" s="125"/>
      <c r="AA88" s="125">
        <f>AC87*AA20*AA18*AA17+AA18*AA20*SUM(BC68:BC84)</f>
        <v>0</v>
      </c>
      <c r="AB88" s="125"/>
      <c r="AC88" s="125"/>
      <c r="AD88" s="125">
        <f>AF87*AD20*AD18*AD17+AD18*AD20*SUM(BF68:BF84)</f>
        <v>0</v>
      </c>
      <c r="AE88" s="125"/>
      <c r="AF88" s="125"/>
      <c r="AG88" s="125">
        <f>AI87*AG20*AG18*AG17+AG18*AG20*SUM(BI68:BI84)</f>
        <v>0</v>
      </c>
      <c r="AH88" s="125"/>
      <c r="AI88" s="125"/>
      <c r="AJ88" s="163">
        <f>AL87*AJ20*AJ18*AJ17+AJ18*AJ20*SUM(BL68:BL84)</f>
        <v>0</v>
      </c>
      <c r="AK88" s="163"/>
      <c r="AL88" s="163"/>
      <c r="AM88" s="126"/>
    </row>
    <row r="89" spans="1:39" ht="24" customHeight="1" outlineLevel="1">
      <c r="A89" s="3"/>
      <c r="B89" s="127" t="s">
        <v>59</v>
      </c>
      <c r="C89" s="127"/>
      <c r="D89" s="127"/>
      <c r="E89" s="127"/>
      <c r="F89" s="127"/>
      <c r="G89" s="127"/>
      <c r="H89" s="128"/>
      <c r="I89" s="129">
        <f>SUM(I88:AL88)</f>
        <v>0</v>
      </c>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6"/>
    </row>
    <row r="90" spans="1:39" ht="9" customHeight="1">
      <c r="A90" s="3"/>
      <c r="B90" s="130"/>
      <c r="C90" s="131"/>
      <c r="D90" s="131"/>
      <c r="E90" s="131"/>
      <c r="F90" s="132"/>
      <c r="G90" s="133"/>
      <c r="H90" s="133"/>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26"/>
    </row>
    <row r="91" spans="1:39" ht="18" customHeight="1" outlineLevel="1">
      <c r="A91" s="3"/>
      <c r="B91" s="58" t="str">
        <f>C92</f>
        <v>b.II) PROGETTAZIONE DEFINITIVA</v>
      </c>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126"/>
    </row>
    <row r="92" spans="1:39" ht="24.75" customHeight="1" outlineLevel="1">
      <c r="A92" s="3"/>
      <c r="B92" s="59" t="s">
        <v>86</v>
      </c>
      <c r="C92" s="164" t="s">
        <v>128</v>
      </c>
      <c r="D92" s="190" t="s">
        <v>129</v>
      </c>
      <c r="E92" s="137" t="s">
        <v>130</v>
      </c>
      <c r="F92" s="137"/>
      <c r="G92" s="137"/>
      <c r="H92" s="165"/>
      <c r="I92" s="166"/>
      <c r="J92" s="66">
        <f aca="true" t="shared" si="59" ref="J92">IF($H92="X",K92,IF(I92="X",K92,0))</f>
        <v>0</v>
      </c>
      <c r="K92" s="138">
        <f>'Tabella-Z2'!G69</f>
        <v>0.23</v>
      </c>
      <c r="L92" s="65"/>
      <c r="M92" s="66">
        <f aca="true" t="shared" si="60" ref="M92">IF($H92="X",N92,IF(L92="X",N92,0))</f>
        <v>0</v>
      </c>
      <c r="N92" s="138">
        <f>'Tabella-Z2'!H69</f>
        <v>0.18</v>
      </c>
      <c r="O92" s="65"/>
      <c r="P92" s="66">
        <f aca="true" t="shared" si="61" ref="P92">IF($H92="X",Q92,IF(O92="X",Q92,0))</f>
        <v>0</v>
      </c>
      <c r="Q92" s="138">
        <f>IF(O19="",0,IF(VLOOKUP($O$19,'Tabella-Z1'!J32:L44,3)="A",'Tabella-Z2'!J69,'Tabella-Z2'!K69))</f>
        <v>0</v>
      </c>
      <c r="R92" s="65"/>
      <c r="S92" s="66">
        <f aca="true" t="shared" si="62" ref="S92">IF($H92="X",T92,IF(R92="X",T92,0))</f>
        <v>0</v>
      </c>
      <c r="T92" s="138">
        <f>IF(R19="",0,IF(VLOOKUP($R$19,'Tabella-Z1'!J32:L44,3)="A",'Tabella-Z2'!J69,'Tabella-Z2'!K69))</f>
        <v>0</v>
      </c>
      <c r="U92" s="65"/>
      <c r="V92" s="66">
        <f aca="true" t="shared" si="63" ref="V92:V104">IF($H92="X",W92,IF(U92="X",W92,0))</f>
        <v>0</v>
      </c>
      <c r="W92" s="138">
        <f>IF(U19="",0,IF(VLOOKUP($R$19,'Tabella-Z1'!J32:L44,3)="A",'Tabella-Z2'!J69,'Tabella-Z2'!K69))</f>
        <v>0</v>
      </c>
      <c r="X92" s="65"/>
      <c r="Y92" s="66">
        <f aca="true" t="shared" si="64" ref="Y92">IF($H92="X",Z92,IF(X92="X",Z92,0))</f>
        <v>0</v>
      </c>
      <c r="Z92" s="138">
        <f>'Tabella-Z2'!L69</f>
        <v>0.22</v>
      </c>
      <c r="AA92" s="65"/>
      <c r="AB92" s="66">
        <f aca="true" t="shared" si="65" ref="AB92">IF($H92="X",AC92,IF(AA92="X",AC92,0))</f>
        <v>0</v>
      </c>
      <c r="AC92" s="138">
        <f>'Tabella-Z2'!M69</f>
        <v>0.18</v>
      </c>
      <c r="AD92" s="65"/>
      <c r="AE92" s="66">
        <f aca="true" t="shared" si="66" ref="AE92">IF($H92="X",AF92,IF(AD92="X",AF92,0))</f>
        <v>0</v>
      </c>
      <c r="AF92" s="138">
        <f>'Tabella-Z2'!N69</f>
        <v>0.25</v>
      </c>
      <c r="AG92" s="65"/>
      <c r="AH92" s="66">
        <f aca="true" t="shared" si="67" ref="AH92">IF($H92="X",AI92,IF(AG92="X",AI92,0))</f>
        <v>0</v>
      </c>
      <c r="AI92" s="138">
        <f>'Tabella-Z2'!O69</f>
        <v>0.18</v>
      </c>
      <c r="AJ92" s="139"/>
      <c r="AK92" s="139"/>
      <c r="AL92" s="139"/>
      <c r="AM92" s="191"/>
    </row>
    <row r="93" spans="1:39" ht="18" customHeight="1" outlineLevel="1">
      <c r="A93" s="3"/>
      <c r="B93" s="59"/>
      <c r="C93" s="164"/>
      <c r="D93" s="192" t="s">
        <v>131</v>
      </c>
      <c r="E93" s="61" t="s">
        <v>132</v>
      </c>
      <c r="F93" s="61"/>
      <c r="G93" s="61"/>
      <c r="H93" s="68"/>
      <c r="I93" s="168"/>
      <c r="J93" s="72">
        <f aca="true" t="shared" si="68" ref="J93:J94">IF($H93="X",K93,IF(I93="X",K93,0))</f>
        <v>0</v>
      </c>
      <c r="K93" s="108">
        <f>'Tabella-Z2'!G70</f>
        <v>0.04</v>
      </c>
      <c r="L93" s="71"/>
      <c r="M93" s="72">
        <f aca="true" t="shared" si="69" ref="M93:M94">IF($H93="X",N93,IF(L93="X",N93,0))</f>
        <v>0</v>
      </c>
      <c r="N93" s="108">
        <f>'Tabella-Z2'!H70</f>
        <v>0.04</v>
      </c>
      <c r="O93" s="71"/>
      <c r="P93" s="72">
        <f aca="true" t="shared" si="70" ref="P93:P94">IF($H93="X",Q93,IF(O93="X",Q93,0))</f>
        <v>0</v>
      </c>
      <c r="Q93" s="108">
        <f>'Tabella-Z2'!J70</f>
        <v>0.04</v>
      </c>
      <c r="R93" s="71"/>
      <c r="S93" s="72">
        <f aca="true" t="shared" si="71" ref="S93:S94">IF($H93="X",T93,IF(R93="X",T93,0))</f>
        <v>0</v>
      </c>
      <c r="T93" s="108">
        <f>'Tabella-Z2'!J70</f>
        <v>0.04</v>
      </c>
      <c r="U93" s="71"/>
      <c r="V93" s="72">
        <f t="shared" si="63"/>
        <v>0</v>
      </c>
      <c r="W93" s="108">
        <f>'Tabella-Z2'!J70</f>
        <v>0.04</v>
      </c>
      <c r="X93" s="184" t="s">
        <v>34</v>
      </c>
      <c r="Y93" s="184"/>
      <c r="Z93" s="184"/>
      <c r="AA93" s="184" t="s">
        <v>34</v>
      </c>
      <c r="AB93" s="184"/>
      <c r="AC93" s="184"/>
      <c r="AD93" s="184" t="s">
        <v>34</v>
      </c>
      <c r="AE93" s="184"/>
      <c r="AF93" s="184"/>
      <c r="AG93" s="193" t="s">
        <v>34</v>
      </c>
      <c r="AH93" s="193"/>
      <c r="AI93" s="193"/>
      <c r="AJ93" s="140" t="s">
        <v>34</v>
      </c>
      <c r="AK93" s="140"/>
      <c r="AL93" s="140"/>
      <c r="AM93" s="191"/>
    </row>
    <row r="94" spans="1:39" ht="18" customHeight="1" outlineLevel="1">
      <c r="A94" s="3"/>
      <c r="B94" s="59"/>
      <c r="C94" s="164"/>
      <c r="D94" s="192" t="s">
        <v>133</v>
      </c>
      <c r="E94" s="61" t="s">
        <v>134</v>
      </c>
      <c r="F94" s="61"/>
      <c r="G94" s="61"/>
      <c r="H94" s="68"/>
      <c r="I94" s="168"/>
      <c r="J94" s="72">
        <f t="shared" si="68"/>
        <v>0</v>
      </c>
      <c r="K94" s="108">
        <f>'Tabella-Z2'!G71</f>
        <v>0.01</v>
      </c>
      <c r="L94" s="71"/>
      <c r="M94" s="72">
        <f t="shared" si="69"/>
        <v>0</v>
      </c>
      <c r="N94" s="108">
        <f>'Tabella-Z2'!H71</f>
        <v>0.01</v>
      </c>
      <c r="O94" s="71"/>
      <c r="P94" s="72">
        <f t="shared" si="70"/>
        <v>0</v>
      </c>
      <c r="Q94" s="108">
        <f>'Tabella-Z2'!J71</f>
        <v>0.01</v>
      </c>
      <c r="R94" s="71"/>
      <c r="S94" s="72">
        <f t="shared" si="71"/>
        <v>0</v>
      </c>
      <c r="T94" s="108">
        <f>'Tabella-Z2'!J71</f>
        <v>0.01</v>
      </c>
      <c r="U94" s="71"/>
      <c r="V94" s="72">
        <f t="shared" si="63"/>
        <v>0</v>
      </c>
      <c r="W94" s="108">
        <f>'Tabella-Z2'!J71</f>
        <v>0.01</v>
      </c>
      <c r="X94" s="71"/>
      <c r="Y94" s="72">
        <f aca="true" t="shared" si="72" ref="Y94">IF($H94="X",Z94,IF(X94="X",Z94,0))</f>
        <v>0</v>
      </c>
      <c r="Z94" s="108">
        <f>'Tabella-Z2'!L71</f>
        <v>0.01</v>
      </c>
      <c r="AA94" s="71"/>
      <c r="AB94" s="72">
        <f aca="true" t="shared" si="73" ref="AB94">IF($H94="X",AC94,IF(AA94="X",AC94,0))</f>
        <v>0</v>
      </c>
      <c r="AC94" s="108">
        <f>'Tabella-Z2'!M71</f>
        <v>0.01</v>
      </c>
      <c r="AD94" s="71"/>
      <c r="AE94" s="72">
        <f aca="true" t="shared" si="74" ref="AE94">IF($H94="X",AF94,IF(AD94="X",AF94,0))</f>
        <v>0</v>
      </c>
      <c r="AF94" s="108">
        <f>'Tabella-Z2'!N71</f>
        <v>0.01</v>
      </c>
      <c r="AG94" s="71"/>
      <c r="AH94" s="72">
        <f aca="true" t="shared" si="75" ref="AH94">IF($H94="X",AI94,IF(AG94="X",AI94,0))</f>
        <v>0</v>
      </c>
      <c r="AI94" s="108">
        <f>'Tabella-Z2'!O71</f>
        <v>0.01</v>
      </c>
      <c r="AJ94" s="140" t="s">
        <v>34</v>
      </c>
      <c r="AK94" s="140"/>
      <c r="AL94" s="140"/>
      <c r="AM94" s="191"/>
    </row>
    <row r="95" spans="1:39" ht="18" customHeight="1" outlineLevel="1">
      <c r="A95" s="3"/>
      <c r="B95" s="59"/>
      <c r="C95" s="164"/>
      <c r="D95" s="192" t="s">
        <v>135</v>
      </c>
      <c r="E95" s="61" t="s">
        <v>136</v>
      </c>
      <c r="F95" s="61"/>
      <c r="G95" s="61"/>
      <c r="H95" s="68"/>
      <c r="I95" s="168"/>
      <c r="J95" s="72">
        <f aca="true" t="shared" si="76" ref="J95:J96">IF($H95="X",K95,IF(I95="X",K95,0))</f>
        <v>0</v>
      </c>
      <c r="K95" s="108">
        <f>'Tabella-Z2'!G72</f>
        <v>0.04</v>
      </c>
      <c r="L95" s="71"/>
      <c r="M95" s="72">
        <f aca="true" t="shared" si="77" ref="M95:M96">IF($H95="X",N95,IF(L95="X",N95,0))</f>
        <v>0</v>
      </c>
      <c r="N95" s="108">
        <f>'Tabella-Z2'!H72</f>
        <v>0.04</v>
      </c>
      <c r="O95" s="71"/>
      <c r="P95" s="72">
        <f aca="true" t="shared" si="78" ref="P95:P96">IF($H95="X",Q95,IF(O95="X",Q95,0))</f>
        <v>0</v>
      </c>
      <c r="Q95" s="108">
        <f>'Tabella-Z2'!J72</f>
        <v>0.04</v>
      </c>
      <c r="R95" s="71"/>
      <c r="S95" s="72">
        <f aca="true" t="shared" si="79" ref="S95:S96">IF($H95="X",T95,IF(R95="X",T95,0))</f>
        <v>0</v>
      </c>
      <c r="T95" s="108">
        <f>'Tabella-Z2'!J72</f>
        <v>0.04</v>
      </c>
      <c r="U95" s="71"/>
      <c r="V95" s="72">
        <f t="shared" si="63"/>
        <v>0</v>
      </c>
      <c r="W95" s="108">
        <f>'Tabella-Z2'!J72</f>
        <v>0.04</v>
      </c>
      <c r="X95" s="71"/>
      <c r="Y95" s="72">
        <f aca="true" t="shared" si="80" ref="Y95:Y96">IF($H95="X",Z95,IF(X95="X",Z95,0))</f>
        <v>0</v>
      </c>
      <c r="Z95" s="108">
        <f>'Tabella-Z2'!L72</f>
        <v>0.04</v>
      </c>
      <c r="AA95" s="71"/>
      <c r="AB95" s="72">
        <f aca="true" t="shared" si="81" ref="AB95:AB96">IF($H95="X",AC95,IF(AA95="X",AC95,0))</f>
        <v>0</v>
      </c>
      <c r="AC95" s="108">
        <f>'Tabella-Z2'!M72</f>
        <v>0.04</v>
      </c>
      <c r="AD95" s="184" t="s">
        <v>34</v>
      </c>
      <c r="AE95" s="184"/>
      <c r="AF95" s="184"/>
      <c r="AG95" s="71"/>
      <c r="AH95" s="72">
        <f aca="true" t="shared" si="82" ref="AH95:AH96">IF($H95="X",AI95,IF(AG95="X",AI95,0))</f>
        <v>0</v>
      </c>
      <c r="AI95" s="108">
        <f>'Tabella-Z2'!O72</f>
        <v>0.04</v>
      </c>
      <c r="AJ95" s="140" t="s">
        <v>34</v>
      </c>
      <c r="AK95" s="140"/>
      <c r="AL95" s="140"/>
      <c r="AM95" s="191"/>
    </row>
    <row r="96" spans="1:39" ht="18.75" customHeight="1" outlineLevel="1">
      <c r="A96" s="3"/>
      <c r="B96" s="59"/>
      <c r="C96" s="164"/>
      <c r="D96" s="192" t="s">
        <v>137</v>
      </c>
      <c r="E96" s="61" t="s">
        <v>138</v>
      </c>
      <c r="F96" s="61"/>
      <c r="G96" s="61"/>
      <c r="H96" s="68"/>
      <c r="I96" s="168"/>
      <c r="J96" s="72">
        <f t="shared" si="76"/>
        <v>0</v>
      </c>
      <c r="K96" s="108">
        <f>'Tabella-Z2'!G73</f>
        <v>0.07</v>
      </c>
      <c r="L96" s="71"/>
      <c r="M96" s="72">
        <f t="shared" si="77"/>
        <v>0</v>
      </c>
      <c r="N96" s="108">
        <f>'Tabella-Z2'!H73</f>
        <v>0.04</v>
      </c>
      <c r="O96" s="71"/>
      <c r="P96" s="72">
        <f t="shared" si="78"/>
        <v>0</v>
      </c>
      <c r="Q96" s="108">
        <f>'Tabella-Z2'!J73</f>
        <v>0.07</v>
      </c>
      <c r="R96" s="71"/>
      <c r="S96" s="72">
        <f t="shared" si="79"/>
        <v>0</v>
      </c>
      <c r="T96" s="108">
        <f>'Tabella-Z2'!J73</f>
        <v>0.07</v>
      </c>
      <c r="U96" s="71"/>
      <c r="V96" s="72">
        <f t="shared" si="63"/>
        <v>0</v>
      </c>
      <c r="W96" s="108">
        <f>'Tabella-Z2'!J73</f>
        <v>0.07</v>
      </c>
      <c r="X96" s="71"/>
      <c r="Y96" s="72">
        <f t="shared" si="80"/>
        <v>0</v>
      </c>
      <c r="Z96" s="108">
        <f>'Tabella-Z2'!L73</f>
        <v>0.06</v>
      </c>
      <c r="AA96" s="71"/>
      <c r="AB96" s="72">
        <f t="shared" si="81"/>
        <v>0</v>
      </c>
      <c r="AC96" s="108">
        <f>'Tabella-Z2'!M73</f>
        <v>0.05</v>
      </c>
      <c r="AD96" s="71"/>
      <c r="AE96" s="72">
        <f aca="true" t="shared" si="83" ref="AE96">IF($H96="X",AF96,IF(AD96="X",AF96,0))</f>
        <v>0</v>
      </c>
      <c r="AF96" s="108">
        <f>'Tabella-Z2'!N73</f>
        <v>0.05</v>
      </c>
      <c r="AG96" s="71"/>
      <c r="AH96" s="72">
        <f t="shared" si="82"/>
        <v>0</v>
      </c>
      <c r="AI96" s="108">
        <f>'Tabella-Z2'!O73</f>
        <v>0.05</v>
      </c>
      <c r="AJ96" s="140" t="s">
        <v>34</v>
      </c>
      <c r="AK96" s="140"/>
      <c r="AL96" s="140"/>
      <c r="AM96" s="191"/>
    </row>
    <row r="97" spans="1:39" ht="18.75" customHeight="1" outlineLevel="1">
      <c r="A97" s="3"/>
      <c r="B97" s="59"/>
      <c r="C97" s="164"/>
      <c r="D97" s="192" t="s">
        <v>139</v>
      </c>
      <c r="E97" s="61" t="s">
        <v>113</v>
      </c>
      <c r="F97" s="61"/>
      <c r="G97" s="61"/>
      <c r="H97" s="68"/>
      <c r="I97" s="168"/>
      <c r="J97" s="72">
        <f aca="true" t="shared" si="84" ref="J97">IF($H97="X",K97,IF(I97="X",K97,0))</f>
        <v>0</v>
      </c>
      <c r="K97" s="108">
        <f>'Tabella-Z2'!G74</f>
        <v>0.03</v>
      </c>
      <c r="L97" s="71"/>
      <c r="M97" s="72">
        <f aca="true" t="shared" si="85" ref="M97">IF($H97="X",N97,IF(L97="X",N97,0))</f>
        <v>0</v>
      </c>
      <c r="N97" s="108">
        <f>'Tabella-Z2'!H74</f>
        <v>0.03</v>
      </c>
      <c r="O97" s="71"/>
      <c r="P97" s="72">
        <f aca="true" t="shared" si="86" ref="P97">IF($H97="X",Q97,IF(O97="X",Q97,0))</f>
        <v>0</v>
      </c>
      <c r="Q97" s="108">
        <f>'Tabella-Z2'!J74</f>
        <v>0.01</v>
      </c>
      <c r="R97" s="71"/>
      <c r="S97" s="72">
        <f aca="true" t="shared" si="87" ref="S97">IF($H97="X",T97,IF(R97="X",T97,0))</f>
        <v>0</v>
      </c>
      <c r="T97" s="108">
        <f>'Tabella-Z2'!J74</f>
        <v>0.01</v>
      </c>
      <c r="U97" s="71"/>
      <c r="V97" s="72">
        <f t="shared" si="63"/>
        <v>0</v>
      </c>
      <c r="W97" s="108">
        <f>'Tabella-Z2'!J74</f>
        <v>0.01</v>
      </c>
      <c r="X97" s="71"/>
      <c r="Y97" s="72">
        <f aca="true" t="shared" si="88" ref="Y97">IF($H97="X",Z97,IF(X97="X",Z97,0))</f>
        <v>0</v>
      </c>
      <c r="Z97" s="108">
        <f>'Tabella-Z2'!L74</f>
        <v>0.03</v>
      </c>
      <c r="AA97" s="71"/>
      <c r="AB97" s="72">
        <f aca="true" t="shared" si="89" ref="AB97">IF($H97="X",AC97,IF(AA97="X",AC97,0))</f>
        <v>0</v>
      </c>
      <c r="AC97" s="108">
        <f>'Tabella-Z2'!M74</f>
        <v>0.01</v>
      </c>
      <c r="AD97" s="184" t="s">
        <v>34</v>
      </c>
      <c r="AE97" s="184"/>
      <c r="AF97" s="184"/>
      <c r="AG97" s="71"/>
      <c r="AH97" s="72">
        <f aca="true" t="shared" si="90" ref="AH97">IF($H97="X",AI97,IF(AG97="X",AI97,0))</f>
        <v>0</v>
      </c>
      <c r="AI97" s="108">
        <f>'Tabella-Z2'!O74</f>
        <v>0.03</v>
      </c>
      <c r="AJ97" s="140" t="s">
        <v>34</v>
      </c>
      <c r="AK97" s="140"/>
      <c r="AL97" s="140"/>
      <c r="AM97" s="191"/>
    </row>
    <row r="98" spans="1:39" ht="18" customHeight="1" outlineLevel="1">
      <c r="A98" s="3"/>
      <c r="B98" s="59"/>
      <c r="C98" s="164"/>
      <c r="D98" s="192" t="s">
        <v>140</v>
      </c>
      <c r="E98" s="61" t="s">
        <v>141</v>
      </c>
      <c r="F98" s="61"/>
      <c r="G98" s="61"/>
      <c r="H98" s="68"/>
      <c r="I98" s="168"/>
      <c r="J98" s="72">
        <f aca="true" t="shared" si="91" ref="J98:J103">IF($H98="X",K98,IF(I98="X",K98,0))</f>
        <v>0</v>
      </c>
      <c r="K98" s="108">
        <f>'Tabella-Z2'!G75</f>
        <v>0.02</v>
      </c>
      <c r="L98" s="71"/>
      <c r="M98" s="72">
        <f aca="true" t="shared" si="92" ref="M98:M104">IF($H98="X",N98,IF(L98="X",N98,0))</f>
        <v>0</v>
      </c>
      <c r="N98" s="108">
        <f>'Tabella-Z2'!H75</f>
        <v>0.02</v>
      </c>
      <c r="O98" s="71"/>
      <c r="P98" s="72">
        <f aca="true" t="shared" si="93" ref="P98:P104">IF($H98="X",Q98,IF(O98="X",Q98,0))</f>
        <v>0</v>
      </c>
      <c r="Q98" s="108">
        <f>'Tabella-Z2'!J75</f>
        <v>0.02</v>
      </c>
      <c r="R98" s="71"/>
      <c r="S98" s="72">
        <f aca="true" t="shared" si="94" ref="S98:S104">IF($H98="X",T98,IF(R98="X",T98,0))</f>
        <v>0</v>
      </c>
      <c r="T98" s="108">
        <f>'Tabella-Z2'!J75</f>
        <v>0.02</v>
      </c>
      <c r="U98" s="71"/>
      <c r="V98" s="72">
        <f t="shared" si="63"/>
        <v>0</v>
      </c>
      <c r="W98" s="108">
        <f>'Tabella-Z2'!J75</f>
        <v>0.02</v>
      </c>
      <c r="X98" s="71"/>
      <c r="Y98" s="72">
        <f aca="true" t="shared" si="95" ref="Y98:Y104">IF($H98="X",Z98,IF(X98="X",Z98,0))</f>
        <v>0</v>
      </c>
      <c r="Z98" s="108">
        <f>'Tabella-Z2'!L75</f>
        <v>0.02</v>
      </c>
      <c r="AA98" s="71"/>
      <c r="AB98" s="72">
        <f aca="true" t="shared" si="96" ref="AB98:AB104">IF($H98="X",AC98,IF(AA98="X",AC98,0))</f>
        <v>0</v>
      </c>
      <c r="AC98" s="108">
        <f>'Tabella-Z2'!M75</f>
        <v>0.02</v>
      </c>
      <c r="AD98" s="71"/>
      <c r="AE98" s="72">
        <f aca="true" t="shared" si="97" ref="AE98:AE99">IF($H98="X",AF98,IF(AD98="X",AF98,0))</f>
        <v>0</v>
      </c>
      <c r="AF98" s="108">
        <f>'Tabella-Z2'!N75</f>
        <v>0.02</v>
      </c>
      <c r="AG98" s="71"/>
      <c r="AH98" s="72">
        <f aca="true" t="shared" si="98" ref="AH98:AH104">IF($H98="X",AI98,IF(AG98="X",AI98,0))</f>
        <v>0</v>
      </c>
      <c r="AI98" s="108">
        <f>'Tabella-Z2'!O75</f>
        <v>0.02</v>
      </c>
      <c r="AJ98" s="140" t="s">
        <v>34</v>
      </c>
      <c r="AK98" s="140"/>
      <c r="AL98" s="140"/>
      <c r="AM98" s="191"/>
    </row>
    <row r="99" spans="1:39" ht="18" customHeight="1" outlineLevel="1">
      <c r="A99" s="3"/>
      <c r="B99" s="59"/>
      <c r="C99" s="164"/>
      <c r="D99" s="192" t="s">
        <v>142</v>
      </c>
      <c r="E99" s="61" t="s">
        <v>143</v>
      </c>
      <c r="F99" s="61"/>
      <c r="G99" s="61"/>
      <c r="H99" s="68"/>
      <c r="I99" s="168"/>
      <c r="J99" s="72">
        <f t="shared" si="91"/>
        <v>0</v>
      </c>
      <c r="K99" s="108">
        <f>'Tabella-Z2'!G76</f>
        <v>0.07</v>
      </c>
      <c r="L99" s="71"/>
      <c r="M99" s="72">
        <f t="shared" si="92"/>
        <v>0</v>
      </c>
      <c r="N99" s="108">
        <f>'Tabella-Z2'!H76</f>
        <v>0.07</v>
      </c>
      <c r="O99" s="71"/>
      <c r="P99" s="72">
        <f t="shared" si="93"/>
        <v>0</v>
      </c>
      <c r="Q99" s="108">
        <f>'Tabella-Z2'!J76</f>
        <v>0.08</v>
      </c>
      <c r="R99" s="71"/>
      <c r="S99" s="72">
        <f t="shared" si="94"/>
        <v>0</v>
      </c>
      <c r="T99" s="108">
        <f>'Tabella-Z2'!J76</f>
        <v>0.08</v>
      </c>
      <c r="U99" s="71"/>
      <c r="V99" s="72">
        <f t="shared" si="63"/>
        <v>0</v>
      </c>
      <c r="W99" s="108">
        <f>'Tabella-Z2'!J76</f>
        <v>0.08</v>
      </c>
      <c r="X99" s="71"/>
      <c r="Y99" s="72">
        <f t="shared" si="95"/>
        <v>0</v>
      </c>
      <c r="Z99" s="108">
        <f>'Tabella-Z2'!L76</f>
        <v>0.07</v>
      </c>
      <c r="AA99" s="71"/>
      <c r="AB99" s="72">
        <f t="shared" si="96"/>
        <v>0</v>
      </c>
      <c r="AC99" s="108">
        <f>'Tabella-Z2'!M76</f>
        <v>0.07</v>
      </c>
      <c r="AD99" s="71"/>
      <c r="AE99" s="72">
        <f t="shared" si="97"/>
        <v>0</v>
      </c>
      <c r="AF99" s="108">
        <f>'Tabella-Z2'!N76</f>
        <v>0.07</v>
      </c>
      <c r="AG99" s="71"/>
      <c r="AH99" s="72">
        <f t="shared" si="98"/>
        <v>0</v>
      </c>
      <c r="AI99" s="108">
        <f>'Tabella-Z2'!O76</f>
        <v>0.07</v>
      </c>
      <c r="AJ99" s="140" t="s">
        <v>34</v>
      </c>
      <c r="AK99" s="140"/>
      <c r="AL99" s="140"/>
      <c r="AM99" s="191"/>
    </row>
    <row r="100" spans="1:39" ht="18" customHeight="1" outlineLevel="1">
      <c r="A100" s="3"/>
      <c r="B100" s="59"/>
      <c r="C100" s="164"/>
      <c r="D100" s="192" t="s">
        <v>144</v>
      </c>
      <c r="E100" s="61" t="s">
        <v>99</v>
      </c>
      <c r="F100" s="61"/>
      <c r="G100" s="61"/>
      <c r="H100" s="68"/>
      <c r="I100" s="168"/>
      <c r="J100" s="72">
        <f t="shared" si="91"/>
        <v>0</v>
      </c>
      <c r="K100" s="108">
        <f>'Tabella-Z2'!G77</f>
        <v>0.06</v>
      </c>
      <c r="L100" s="71"/>
      <c r="M100" s="72">
        <f t="shared" si="92"/>
        <v>0</v>
      </c>
      <c r="N100" s="108">
        <f>'Tabella-Z2'!H77</f>
        <v>0.06</v>
      </c>
      <c r="O100" s="71"/>
      <c r="P100" s="72">
        <f t="shared" si="93"/>
        <v>0</v>
      </c>
      <c r="Q100" s="108">
        <f>'Tabella-Z2'!J77</f>
        <v>0.06</v>
      </c>
      <c r="R100" s="71"/>
      <c r="S100" s="72">
        <f t="shared" si="94"/>
        <v>0</v>
      </c>
      <c r="T100" s="108">
        <f>'Tabella-Z2'!J77</f>
        <v>0.06</v>
      </c>
      <c r="U100" s="71"/>
      <c r="V100" s="72">
        <f t="shared" si="63"/>
        <v>0</v>
      </c>
      <c r="W100" s="108">
        <f>'Tabella-Z2'!J77</f>
        <v>0.06</v>
      </c>
      <c r="X100" s="71"/>
      <c r="Y100" s="72">
        <f t="shared" si="95"/>
        <v>0</v>
      </c>
      <c r="Z100" s="108">
        <f>'Tabella-Z2'!L77</f>
        <v>0.06</v>
      </c>
      <c r="AA100" s="71"/>
      <c r="AB100" s="72">
        <f t="shared" si="96"/>
        <v>0</v>
      </c>
      <c r="AC100" s="108">
        <f>'Tabella-Z2'!M77</f>
        <v>0.06</v>
      </c>
      <c r="AD100" s="184" t="s">
        <v>34</v>
      </c>
      <c r="AE100" s="184"/>
      <c r="AF100" s="184"/>
      <c r="AG100" s="71"/>
      <c r="AH100" s="72">
        <f t="shared" si="98"/>
        <v>0</v>
      </c>
      <c r="AI100" s="108">
        <f>'Tabella-Z2'!O77</f>
        <v>0.06</v>
      </c>
      <c r="AJ100" s="140" t="s">
        <v>34</v>
      </c>
      <c r="AK100" s="140"/>
      <c r="AL100" s="140"/>
      <c r="AM100" s="191"/>
    </row>
    <row r="101" spans="1:39" ht="18" customHeight="1" outlineLevel="1">
      <c r="A101" s="3"/>
      <c r="B101" s="59"/>
      <c r="C101" s="164"/>
      <c r="D101" s="192" t="s">
        <v>145</v>
      </c>
      <c r="E101" s="61" t="s">
        <v>101</v>
      </c>
      <c r="F101" s="61"/>
      <c r="G101" s="61"/>
      <c r="H101" s="68"/>
      <c r="I101" s="168"/>
      <c r="J101" s="72">
        <f t="shared" si="91"/>
        <v>0</v>
      </c>
      <c r="K101" s="108">
        <f>'Tabella-Z2'!G78</f>
        <v>0.03</v>
      </c>
      <c r="L101" s="71"/>
      <c r="M101" s="72">
        <f t="shared" si="92"/>
        <v>0</v>
      </c>
      <c r="N101" s="108">
        <f>'Tabella-Z2'!H78</f>
        <v>0.03</v>
      </c>
      <c r="O101" s="71"/>
      <c r="P101" s="72">
        <f t="shared" si="93"/>
        <v>0</v>
      </c>
      <c r="Q101" s="108">
        <f>'Tabella-Z2'!J78</f>
        <v>0.03</v>
      </c>
      <c r="R101" s="71"/>
      <c r="S101" s="72">
        <f t="shared" si="94"/>
        <v>0</v>
      </c>
      <c r="T101" s="108">
        <f>'Tabella-Z2'!J78</f>
        <v>0.03</v>
      </c>
      <c r="U101" s="71"/>
      <c r="V101" s="72">
        <f t="shared" si="63"/>
        <v>0</v>
      </c>
      <c r="W101" s="108">
        <f>'Tabella-Z2'!J78</f>
        <v>0.03</v>
      </c>
      <c r="X101" s="71"/>
      <c r="Y101" s="72">
        <f t="shared" si="95"/>
        <v>0</v>
      </c>
      <c r="Z101" s="108">
        <f>'Tabella-Z2'!L78</f>
        <v>0.03</v>
      </c>
      <c r="AA101" s="71"/>
      <c r="AB101" s="72">
        <f t="shared" si="96"/>
        <v>0</v>
      </c>
      <c r="AC101" s="108">
        <f>'Tabella-Z2'!M78</f>
        <v>0.03</v>
      </c>
      <c r="AD101" s="184" t="s">
        <v>34</v>
      </c>
      <c r="AE101" s="184"/>
      <c r="AF101" s="184"/>
      <c r="AG101" s="71"/>
      <c r="AH101" s="72">
        <f t="shared" si="98"/>
        <v>0</v>
      </c>
      <c r="AI101" s="108">
        <f>'Tabella-Z2'!O78</f>
        <v>0.03</v>
      </c>
      <c r="AJ101" s="140" t="s">
        <v>34</v>
      </c>
      <c r="AK101" s="140"/>
      <c r="AL101" s="140"/>
      <c r="AM101" s="191"/>
    </row>
    <row r="102" spans="1:39" ht="18" customHeight="1" outlineLevel="1">
      <c r="A102" s="3"/>
      <c r="B102" s="59"/>
      <c r="C102" s="164"/>
      <c r="D102" s="192" t="s">
        <v>146</v>
      </c>
      <c r="E102" s="61" t="s">
        <v>103</v>
      </c>
      <c r="F102" s="61"/>
      <c r="G102" s="61"/>
      <c r="H102" s="68"/>
      <c r="I102" s="168"/>
      <c r="J102" s="72">
        <f t="shared" si="91"/>
        <v>0</v>
      </c>
      <c r="K102" s="108">
        <f>'Tabella-Z2'!G79</f>
        <v>0.03</v>
      </c>
      <c r="L102" s="71"/>
      <c r="M102" s="72">
        <f t="shared" si="92"/>
        <v>0</v>
      </c>
      <c r="N102" s="108">
        <f>'Tabella-Z2'!H79</f>
        <v>0.03</v>
      </c>
      <c r="O102" s="71"/>
      <c r="P102" s="72">
        <f t="shared" si="93"/>
        <v>0</v>
      </c>
      <c r="Q102" s="108">
        <f>'Tabella-Z2'!J79</f>
        <v>0.03</v>
      </c>
      <c r="R102" s="71"/>
      <c r="S102" s="72">
        <f t="shared" si="94"/>
        <v>0</v>
      </c>
      <c r="T102" s="108">
        <f>'Tabella-Z2'!J79</f>
        <v>0.03</v>
      </c>
      <c r="U102" s="71"/>
      <c r="V102" s="72">
        <f t="shared" si="63"/>
        <v>0</v>
      </c>
      <c r="W102" s="108">
        <f>'Tabella-Z2'!J79</f>
        <v>0.03</v>
      </c>
      <c r="X102" s="71"/>
      <c r="Y102" s="72">
        <f t="shared" si="95"/>
        <v>0</v>
      </c>
      <c r="Z102" s="108">
        <f>'Tabella-Z2'!L79</f>
        <v>0.03</v>
      </c>
      <c r="AA102" s="71"/>
      <c r="AB102" s="72">
        <f t="shared" si="96"/>
        <v>0</v>
      </c>
      <c r="AC102" s="108">
        <f>'Tabella-Z2'!M79</f>
        <v>0.03</v>
      </c>
      <c r="AD102" s="184" t="s">
        <v>34</v>
      </c>
      <c r="AE102" s="184"/>
      <c r="AF102" s="184"/>
      <c r="AG102" s="71"/>
      <c r="AH102" s="72">
        <f t="shared" si="98"/>
        <v>0</v>
      </c>
      <c r="AI102" s="108">
        <f>'Tabella-Z2'!O79</f>
        <v>0.03</v>
      </c>
      <c r="AJ102" s="140" t="s">
        <v>34</v>
      </c>
      <c r="AK102" s="140"/>
      <c r="AL102" s="140"/>
      <c r="AM102" s="191"/>
    </row>
    <row r="103" spans="1:39" ht="18" customHeight="1" outlineLevel="1">
      <c r="A103" s="3"/>
      <c r="B103" s="59"/>
      <c r="C103" s="164"/>
      <c r="D103" s="192" t="s">
        <v>147</v>
      </c>
      <c r="E103" s="61" t="s">
        <v>105</v>
      </c>
      <c r="F103" s="61"/>
      <c r="G103" s="61"/>
      <c r="H103" s="170"/>
      <c r="I103" s="171"/>
      <c r="J103" s="172">
        <f t="shared" si="91"/>
        <v>0</v>
      </c>
      <c r="K103" s="173">
        <f>'Tabella-Z2'!G80</f>
        <v>0.03</v>
      </c>
      <c r="L103" s="174"/>
      <c r="M103" s="172">
        <f t="shared" si="92"/>
        <v>0</v>
      </c>
      <c r="N103" s="173">
        <f>'Tabella-Z2'!H80</f>
        <v>0.03</v>
      </c>
      <c r="O103" s="174"/>
      <c r="P103" s="172">
        <f t="shared" si="93"/>
        <v>0</v>
      </c>
      <c r="Q103" s="173">
        <f>'Tabella-Z2'!J80</f>
        <v>0.03</v>
      </c>
      <c r="R103" s="174"/>
      <c r="S103" s="172">
        <f t="shared" si="94"/>
        <v>0</v>
      </c>
      <c r="T103" s="173">
        <f>'Tabella-Z2'!J80</f>
        <v>0.03</v>
      </c>
      <c r="U103" s="174"/>
      <c r="V103" s="172">
        <f t="shared" si="63"/>
        <v>0</v>
      </c>
      <c r="W103" s="110">
        <f>'Tabella-Z2'!J80</f>
        <v>0.03</v>
      </c>
      <c r="X103" s="174"/>
      <c r="Y103" s="172">
        <f t="shared" si="95"/>
        <v>0</v>
      </c>
      <c r="Z103" s="173">
        <f>'Tabella-Z2'!L80</f>
        <v>0.03</v>
      </c>
      <c r="AA103" s="174"/>
      <c r="AB103" s="172">
        <f t="shared" si="96"/>
        <v>0</v>
      </c>
      <c r="AC103" s="173">
        <f>'Tabella-Z2'!M80</f>
        <v>0.03</v>
      </c>
      <c r="AD103" s="194" t="s">
        <v>34</v>
      </c>
      <c r="AE103" s="194"/>
      <c r="AF103" s="194"/>
      <c r="AG103" s="174"/>
      <c r="AH103" s="172">
        <f t="shared" si="98"/>
        <v>0</v>
      </c>
      <c r="AI103" s="173">
        <f>'Tabella-Z2'!O80</f>
        <v>0.03</v>
      </c>
      <c r="AJ103" s="175" t="s">
        <v>34</v>
      </c>
      <c r="AK103" s="175"/>
      <c r="AL103" s="175"/>
      <c r="AM103" s="191"/>
    </row>
    <row r="104" spans="1:64" ht="18" customHeight="1" outlineLevel="1">
      <c r="A104" s="3"/>
      <c r="B104" s="59"/>
      <c r="C104" s="164"/>
      <c r="D104" s="195" t="s">
        <v>148</v>
      </c>
      <c r="E104" s="60" t="s">
        <v>149</v>
      </c>
      <c r="F104" s="61" t="s">
        <v>51</v>
      </c>
      <c r="G104" s="196">
        <v>250000</v>
      </c>
      <c r="H104" s="97"/>
      <c r="I104" s="185"/>
      <c r="J104" s="85">
        <f>IF($H104="X",K104,IF(I104="X",K104,0))</f>
        <v>0</v>
      </c>
      <c r="K104" s="106">
        <f>'Tabella-Z2'!G81</f>
        <v>0.064</v>
      </c>
      <c r="L104" s="186"/>
      <c r="M104" s="85">
        <f t="shared" si="92"/>
        <v>0</v>
      </c>
      <c r="N104" s="106">
        <f>IF(L19="",0,IF(VLOOKUP($L$19,'Tabella-Z1'!$J$26:$L$31,3)=13,'Tabella-Z2'!H81,'Tabella-Z2'!I81))</f>
        <v>0</v>
      </c>
      <c r="O104" s="186"/>
      <c r="P104" s="85">
        <f t="shared" si="93"/>
        <v>0</v>
      </c>
      <c r="Q104" s="106">
        <f>'Tabella-Z2'!J81</f>
        <v>0.064</v>
      </c>
      <c r="R104" s="186"/>
      <c r="S104" s="85">
        <f t="shared" si="94"/>
        <v>0</v>
      </c>
      <c r="T104" s="106">
        <f>'Tabella-Z2'!J81</f>
        <v>0.064</v>
      </c>
      <c r="U104" s="186"/>
      <c r="V104" s="85">
        <f t="shared" si="63"/>
        <v>0</v>
      </c>
      <c r="W104" s="146">
        <f>'Tabella-Z2'!J81</f>
        <v>0.064</v>
      </c>
      <c r="X104" s="186"/>
      <c r="Y104" s="85">
        <f t="shared" si="95"/>
        <v>0</v>
      </c>
      <c r="Z104" s="106">
        <f>'Tabella-Z2'!L81</f>
        <v>0.14500000000000002</v>
      </c>
      <c r="AA104" s="186"/>
      <c r="AB104" s="85">
        <f t="shared" si="96"/>
        <v>0</v>
      </c>
      <c r="AC104" s="106">
        <f>'Tabella-Z2'!M81</f>
        <v>0.133</v>
      </c>
      <c r="AD104" s="197" t="s">
        <v>34</v>
      </c>
      <c r="AE104" s="197"/>
      <c r="AF104" s="197"/>
      <c r="AG104" s="186"/>
      <c r="AH104" s="85">
        <f t="shared" si="98"/>
        <v>0</v>
      </c>
      <c r="AI104" s="106">
        <f>'Tabella-Z2'!O81</f>
        <v>0.133</v>
      </c>
      <c r="AJ104" s="178" t="s">
        <v>34</v>
      </c>
      <c r="AK104" s="178"/>
      <c r="AL104" s="178"/>
      <c r="AM104" s="191"/>
      <c r="AN104" s="179">
        <f>IF($I$17&gt;$G104,$G104*J104,$I$17*J104)</f>
        <v>0</v>
      </c>
      <c r="AQ104" s="179">
        <f>IF($L$17&gt;$G104,$G104*M104,$L$17*M104)</f>
        <v>0</v>
      </c>
      <c r="AT104" s="179">
        <f>IF($O$17&gt;$G104,$G104*P104,$O$17*P104)</f>
        <v>0</v>
      </c>
      <c r="AU104" s="179"/>
      <c r="AW104" s="179">
        <f>IF($R$17&gt;$G104,$G104*S104,$R$17*S104)</f>
        <v>0</v>
      </c>
      <c r="AZ104" s="179">
        <f>IF($X$17&gt;$G104,$G104*Y104,$X$17*Y104)</f>
        <v>0</v>
      </c>
      <c r="BC104" s="179">
        <f>IF($AA$17&gt;$G104,$G104*AB104,$AA$17*AB104)</f>
        <v>0</v>
      </c>
      <c r="BF104" s="179">
        <f>IF($AD$17&gt;$G104,$G104*AE104,$AD$17*AE104)</f>
        <v>0</v>
      </c>
      <c r="BI104" s="179">
        <f>IF($AG$17&gt;$G104,$G104*AH104,$AG$17*AH104)</f>
        <v>0</v>
      </c>
      <c r="BL104" s="179">
        <f>IF($AJ$17&gt;$G104,$G104*AK104,$AJ$17*AK104)</f>
        <v>0</v>
      </c>
    </row>
    <row r="105" spans="1:64" ht="18" customHeight="1" outlineLevel="1">
      <c r="A105" s="3"/>
      <c r="B105" s="59"/>
      <c r="C105" s="164"/>
      <c r="D105" s="195"/>
      <c r="E105" s="60"/>
      <c r="F105" s="61" t="s">
        <v>52</v>
      </c>
      <c r="G105" s="196">
        <v>500000</v>
      </c>
      <c r="H105" s="97"/>
      <c r="I105" s="185"/>
      <c r="J105" s="72">
        <f>IF(AND($H$104="X",$I$17&gt;G104),K105,IF(AND($I$104="X",$I$17&gt;G104),K105,0))</f>
        <v>0</v>
      </c>
      <c r="K105" s="108">
        <f>'Tabella-Z2'!G82</f>
        <v>0.019</v>
      </c>
      <c r="L105" s="186"/>
      <c r="M105" s="72">
        <f>IF(AND($H$104="X",$L$17&gt;G104),N105,IF(AND($L$104="X",$L$17&gt;G104),N105,0))</f>
        <v>0</v>
      </c>
      <c r="N105" s="108">
        <f>IF(L19="",0,IF(VLOOKUP($L$19,'Tabella-Z1'!$J$26:$L$31,3)=13,'Tabella-Z2'!H82,'Tabella-Z2'!I82))</f>
        <v>0</v>
      </c>
      <c r="O105" s="186"/>
      <c r="P105" s="72">
        <f>IF(AND($H$104="X",$O$17&gt;G104),Q105,IF(AND($O$104="X",$O$17&gt;G104),Q105,0))</f>
        <v>0</v>
      </c>
      <c r="Q105" s="108">
        <f>'Tabella-Z2'!J82</f>
        <v>0.019</v>
      </c>
      <c r="R105" s="186"/>
      <c r="S105" s="72">
        <f>IF(AND($H$104="X",$R$17&gt;G104),T105,IF(AND($R$104="X",$R$17&gt;G104),T105,0))</f>
        <v>0</v>
      </c>
      <c r="T105" s="108">
        <f>'Tabella-Z2'!J82</f>
        <v>0.019</v>
      </c>
      <c r="U105" s="186"/>
      <c r="V105" s="72">
        <f>IF(AND($H$104="X",$R$17&gt;J104),W105,IF(AND($R$104="X",$R$17&gt;J104),W105,0))</f>
        <v>0</v>
      </c>
      <c r="W105" s="108">
        <f>'Tabella-Z2'!J82</f>
        <v>0.019</v>
      </c>
      <c r="X105" s="186"/>
      <c r="Y105" s="72">
        <f>IF(AND($H$104="X",$X$17&gt;G104),Z105,IF(AND($X$104="X",$X$17&gt;G104),Z105,0))</f>
        <v>0</v>
      </c>
      <c r="Z105" s="108">
        <f>'Tabella-Z2'!L82</f>
        <v>0.114</v>
      </c>
      <c r="AA105" s="186"/>
      <c r="AB105" s="72">
        <f>IF(AND($H$104="X",$AA$17&gt;G104),AC105,IF(AND($AA$104="X",$AA$17&gt;G104),AC105,0))</f>
        <v>0</v>
      </c>
      <c r="AC105" s="108">
        <f>'Tabella-Z2'!M82</f>
        <v>0.107</v>
      </c>
      <c r="AD105" s="184" t="s">
        <v>34</v>
      </c>
      <c r="AE105" s="184"/>
      <c r="AF105" s="184"/>
      <c r="AG105" s="186"/>
      <c r="AH105" s="72">
        <f>IF(AND($H$104="X",$AG$17&gt;G104),AI105,IF(AND($AG$104="X",$AG$17&gt;G104),AI105,0))</f>
        <v>0</v>
      </c>
      <c r="AI105" s="108">
        <f>'Tabella-Z2'!O82</f>
        <v>0.107</v>
      </c>
      <c r="AJ105" s="140" t="s">
        <v>34</v>
      </c>
      <c r="AK105" s="140"/>
      <c r="AL105" s="140"/>
      <c r="AM105" s="191"/>
      <c r="AN105" s="179">
        <f>IF($I$17&gt;$G104,IF($I$17&gt;$G105,($G105-$G104)*J105,($I$17-$G104)*J105),0)</f>
        <v>0</v>
      </c>
      <c r="AQ105" s="179">
        <f>IF($L$17&gt;$G104,IF($L$17&gt;$G105,($G105-$G104)*M105,($L$17-$G104)*M105),0)</f>
        <v>0</v>
      </c>
      <c r="AT105" s="179">
        <f>IF($O$17&gt;$G104,IF($O$17&gt;$G105,($G105-$G104)*P105,($O$17-$G104)*P105),0)</f>
        <v>0</v>
      </c>
      <c r="AU105" s="179"/>
      <c r="AW105" s="179">
        <f>IF($R$17&gt;$G104,IF($R$17&gt;$G105,($G105-$G104)*S105,($R$17-$G104)*S105),0)</f>
        <v>0</v>
      </c>
      <c r="AZ105" s="179">
        <f>IF($X$17&gt;$G104,IF($X$17&gt;$G105,($G105-$G104)*Y105,($X$17-$G104)*Y105),0)</f>
        <v>0</v>
      </c>
      <c r="BC105" s="179">
        <f>IF($AA$17&gt;$G104,IF($AA$17&gt;$G105,($G105-$G104)*AB105,($AA$17-$G104)*AB105),0)</f>
        <v>0</v>
      </c>
      <c r="BF105" s="179">
        <f>IF($AD$17&gt;$G104,IF($AD$17&gt;$G105,($G105-$G104)*AE105,($AD$17-$G104)*AE105),0)</f>
        <v>0</v>
      </c>
      <c r="BI105" s="179">
        <f>IF($AG$17&gt;$G104,IF($AG$17&gt;$G105,($G105-$G104)*AH105,($AG$17-$G104)*AH105),0)</f>
        <v>0</v>
      </c>
      <c r="BL105" s="179">
        <f>IF($AJ$17&gt;$G104,IF($AJ$17&gt;$G105,($G105-$G104)*AK105,($AJ$17-$G104)*AK105),0)</f>
        <v>0</v>
      </c>
    </row>
    <row r="106" spans="1:64" ht="18" customHeight="1" outlineLevel="1">
      <c r="A106" s="3"/>
      <c r="B106" s="59"/>
      <c r="C106" s="164"/>
      <c r="D106" s="195"/>
      <c r="E106" s="60"/>
      <c r="F106" s="61" t="s">
        <v>52</v>
      </c>
      <c r="G106" s="196">
        <v>1000000</v>
      </c>
      <c r="H106" s="97"/>
      <c r="I106" s="185"/>
      <c r="J106" s="72">
        <f>IF(AND($H$104="X",$I$17&gt;G105),K106,IF(AND($I$104="X",$I$17&gt;G105),K106,0))</f>
        <v>0</v>
      </c>
      <c r="K106" s="108">
        <f>'Tabella-Z2'!G83</f>
        <v>0.021</v>
      </c>
      <c r="L106" s="186"/>
      <c r="M106" s="72">
        <f aca="true" t="shared" si="99" ref="M106:M109">IF(AND($H$104="X",$L$17&gt;G105),N106,IF(AND($L$104="X",$L$17&gt;G105),N106,0))</f>
        <v>0</v>
      </c>
      <c r="N106" s="108">
        <f>IF(L19="",0,IF(VLOOKUP($L$19,'Tabella-Z1'!$J$26:$L$31,3)=13,'Tabella-Z2'!H83,'Tabella-Z2'!I83))</f>
        <v>0</v>
      </c>
      <c r="O106" s="186"/>
      <c r="P106" s="72">
        <f aca="true" t="shared" si="100" ref="P106:P109">IF(AND($H$104="X",$O$17&gt;G105),Q106,IF(AND($O$104="X",$O$17&gt;G105),Q106,0))</f>
        <v>0</v>
      </c>
      <c r="Q106" s="108">
        <f>'Tabella-Z2'!J83</f>
        <v>0.021</v>
      </c>
      <c r="R106" s="186"/>
      <c r="S106" s="72">
        <f aca="true" t="shared" si="101" ref="S106:S109">IF(AND($H$104="X",$R$17&gt;G105),T106,IF(AND($R$104="X",$R$17&gt;G105),T106,0))</f>
        <v>0</v>
      </c>
      <c r="T106" s="108">
        <f>'Tabella-Z2'!J83</f>
        <v>0.021</v>
      </c>
      <c r="U106" s="186"/>
      <c r="V106" s="72">
        <f aca="true" t="shared" si="102" ref="V106:V109">IF(AND($H$104="X",$R$17&gt;J105),W106,IF(AND($R$104="X",$R$17&gt;J105),W106,0))</f>
        <v>0</v>
      </c>
      <c r="W106" s="108">
        <f>'Tabella-Z2'!J83</f>
        <v>0.021</v>
      </c>
      <c r="X106" s="186"/>
      <c r="Y106" s="72">
        <f aca="true" t="shared" si="103" ref="Y106:Y109">IF(AND($H$104="X",$X$17&gt;G105),Z106,IF(AND($X$104="X",$X$17&gt;G105),Z106,0))</f>
        <v>0</v>
      </c>
      <c r="Z106" s="108">
        <f>'Tabella-Z2'!L83</f>
        <v>0.07</v>
      </c>
      <c r="AA106" s="186"/>
      <c r="AB106" s="72">
        <f aca="true" t="shared" si="104" ref="AB106:AB109">IF(AND($H$104="X",$AA$17&gt;G105),AC106,IF(AND($AA$104="X",$AA$17&gt;G105),AC106,0))</f>
        <v>0</v>
      </c>
      <c r="AC106" s="108">
        <f>'Tabella-Z2'!M83</f>
        <v>0.096</v>
      </c>
      <c r="AD106" s="184" t="s">
        <v>34</v>
      </c>
      <c r="AE106" s="184"/>
      <c r="AF106" s="184"/>
      <c r="AG106" s="186"/>
      <c r="AH106" s="72">
        <f aca="true" t="shared" si="105" ref="AH106:AH109">IF(AND($H$104="X",$AG$17&gt;G105),AI106,IF(AND($AG$104="X",$AG$17&gt;G105),AI106,0))</f>
        <v>0</v>
      </c>
      <c r="AI106" s="108">
        <f>'Tabella-Z2'!O83</f>
        <v>0.096</v>
      </c>
      <c r="AJ106" s="140" t="s">
        <v>34</v>
      </c>
      <c r="AK106" s="140"/>
      <c r="AL106" s="140"/>
      <c r="AM106" s="191"/>
      <c r="AN106" s="179">
        <f>IF($I$17&gt;$G105,IF($I$17&gt;$G106,($G106-$G105)*J106,($I$17-$G105)*J106),0)</f>
        <v>0</v>
      </c>
      <c r="AQ106" s="179">
        <f>IF($L$17&gt;$G105,IF($L$17&gt;$G106,($G106-$G105)*M106,($L$17-$G105)*M106),0)</f>
        <v>0</v>
      </c>
      <c r="AT106" s="179">
        <f>IF($O$17&gt;$G105,IF($O$17&gt;$G106,($G106-$G105)*P106,($O$17-$G105)*P106),0)</f>
        <v>0</v>
      </c>
      <c r="AU106" s="179"/>
      <c r="AW106" s="179">
        <f>IF($R$17&gt;$G105,IF($R$17&gt;$G106,($G106-$G105)*S106,($R$17-$G105)*S106),0)</f>
        <v>0</v>
      </c>
      <c r="AZ106" s="179">
        <f>IF($X$17&gt;$G105,IF($X$17&gt;$G106,($G106-$G105)*Y106,($X$17-$G105)*Y106),0)</f>
        <v>0</v>
      </c>
      <c r="BC106" s="179">
        <f>IF($AA$17&gt;$G105,IF($AA$17&gt;$G106,($G106-$G105)*AB106,($AA$17-$G105)*AB106),0)</f>
        <v>0</v>
      </c>
      <c r="BF106" s="179">
        <f>IF($AD$17&gt;$G105,IF($AD$17&gt;$G106,($G106-$G105)*AE106,($AD$17-$G105)*AE106),0)</f>
        <v>0</v>
      </c>
      <c r="BI106" s="179">
        <f>IF($AG$17&gt;$G105,IF($AG$17&gt;$G106,($G106-$G105)*AH106,($AG$17-$G105)*AH106),0)</f>
        <v>0</v>
      </c>
      <c r="BL106" s="179">
        <f>IF($AJ$17&gt;$G105,IF($AJ$17&gt;$G106,($G106-$G105)*AK106,($AJ$17-$G105)*AK106),0)</f>
        <v>0</v>
      </c>
    </row>
    <row r="107" spans="1:64" ht="18" customHeight="1" outlineLevel="1">
      <c r="A107" s="3"/>
      <c r="B107" s="59"/>
      <c r="C107" s="164"/>
      <c r="D107" s="195"/>
      <c r="E107" s="60"/>
      <c r="F107" s="61" t="s">
        <v>52</v>
      </c>
      <c r="G107" s="196">
        <v>2500000</v>
      </c>
      <c r="H107" s="97"/>
      <c r="I107" s="185"/>
      <c r="J107" s="72">
        <f>IF(AND($H$104="X",$I$17&gt;G106),K107,IF(AND($I$104="X",$I$17&gt;G106),K107,0))</f>
        <v>0</v>
      </c>
      <c r="K107" s="108">
        <f>'Tabella-Z2'!G84</f>
        <v>0.029000000000000005</v>
      </c>
      <c r="L107" s="186"/>
      <c r="M107" s="72">
        <f t="shared" si="99"/>
        <v>0</v>
      </c>
      <c r="N107" s="108">
        <f>IF(L19="",0,IF(VLOOKUP($L$19,'Tabella-Z1'!$J$26:$L$31,3)=13,'Tabella-Z2'!H84,'Tabella-Z2'!I84))</f>
        <v>0</v>
      </c>
      <c r="O107" s="186"/>
      <c r="P107" s="72">
        <f t="shared" si="100"/>
        <v>0</v>
      </c>
      <c r="Q107" s="108">
        <f>'Tabella-Z2'!J84</f>
        <v>0.029000000000000005</v>
      </c>
      <c r="R107" s="186"/>
      <c r="S107" s="72">
        <f t="shared" si="101"/>
        <v>0</v>
      </c>
      <c r="T107" s="108">
        <f>'Tabella-Z2'!J84</f>
        <v>0.029000000000000005</v>
      </c>
      <c r="U107" s="186"/>
      <c r="V107" s="72">
        <f t="shared" si="102"/>
        <v>0</v>
      </c>
      <c r="W107" s="108">
        <f>'Tabella-Z2'!J84</f>
        <v>0.029000000000000005</v>
      </c>
      <c r="X107" s="186"/>
      <c r="Y107" s="72">
        <f t="shared" si="103"/>
        <v>0</v>
      </c>
      <c r="Z107" s="108">
        <f>'Tabella-Z2'!L84</f>
        <v>0.035</v>
      </c>
      <c r="AA107" s="186"/>
      <c r="AB107" s="72">
        <f t="shared" si="104"/>
        <v>0</v>
      </c>
      <c r="AC107" s="108">
        <f>'Tabella-Z2'!M84</f>
        <v>0.079</v>
      </c>
      <c r="AD107" s="184" t="s">
        <v>34</v>
      </c>
      <c r="AE107" s="184"/>
      <c r="AF107" s="184"/>
      <c r="AG107" s="186"/>
      <c r="AH107" s="72">
        <f t="shared" si="105"/>
        <v>0</v>
      </c>
      <c r="AI107" s="108">
        <f>'Tabella-Z2'!O84</f>
        <v>0.079</v>
      </c>
      <c r="AJ107" s="140" t="s">
        <v>34</v>
      </c>
      <c r="AK107" s="140"/>
      <c r="AL107" s="140"/>
      <c r="AM107" s="191"/>
      <c r="AN107" s="179">
        <f>IF($I$17&gt;$G106,IF($I$17&gt;$G107,($G107-$G106)*J107,($I$17-$G106)*J107),0)</f>
        <v>0</v>
      </c>
      <c r="AQ107" s="179">
        <f>IF($L$17&gt;$G106,IF($L$17&gt;$G107,($G107-$G106)*M107,($L$17-$G106)*M107),0)</f>
        <v>0</v>
      </c>
      <c r="AT107" s="179">
        <f>IF($O$17&gt;$G106,IF($O$17&gt;$G107,($G107-$G106)*P107,($O$17-$G106)*P107),0)</f>
        <v>0</v>
      </c>
      <c r="AU107" s="179"/>
      <c r="AW107" s="179">
        <f>IF($R$17&gt;$G106,IF($R$17&gt;$G107,($G107-$G106)*S107,($R$17-$G106)*S107),0)</f>
        <v>0</v>
      </c>
      <c r="AZ107" s="179">
        <f>IF($X$17&gt;$G106,IF($X$17&gt;$G107,($G107-$G106)*Y107,($X$17-$G106)*Y107),0)</f>
        <v>0</v>
      </c>
      <c r="BC107" s="179">
        <f>IF($AA$17&gt;$G106,IF($AA$17&gt;$G107,($G107-$G106)*AB107,($AA$17-$G106)*AB107),0)</f>
        <v>0</v>
      </c>
      <c r="BF107" s="179">
        <f>IF($AD$17&gt;$G106,IF($AD$17&gt;$G107,($G107-$G106)*AE107,($AD$17-$G106)*AE107),0)</f>
        <v>0</v>
      </c>
      <c r="BI107" s="179">
        <f>IF($AG$17&gt;$G106,IF($AG$17&gt;$G107,($G107-$G106)*AH107,($AG$17-$G106)*AH107),0)</f>
        <v>0</v>
      </c>
      <c r="BL107" s="179">
        <f>IF($AJ$17&gt;$G106,IF($AJ$17&gt;$G107,($G107-$G106)*AK107,($AJ$17-$G106)*AK107),0)</f>
        <v>0</v>
      </c>
    </row>
    <row r="108" spans="1:64" ht="18" customHeight="1" outlineLevel="1">
      <c r="A108" s="3"/>
      <c r="B108" s="59"/>
      <c r="C108" s="164"/>
      <c r="D108" s="195"/>
      <c r="E108" s="60"/>
      <c r="F108" s="61" t="s">
        <v>52</v>
      </c>
      <c r="G108" s="196">
        <v>10000000</v>
      </c>
      <c r="H108" s="97"/>
      <c r="I108" s="185"/>
      <c r="J108" s="72">
        <f>IF(AND($H$104="X",$I$17&gt;G107),K108,IF(AND($I$104="X",$I$17&gt;G107),K108,0))</f>
        <v>0</v>
      </c>
      <c r="K108" s="108">
        <f>'Tabella-Z2'!G85</f>
        <v>0.038</v>
      </c>
      <c r="L108" s="186"/>
      <c r="M108" s="72">
        <f t="shared" si="99"/>
        <v>0</v>
      </c>
      <c r="N108" s="108">
        <f>IF(L19="",0,IF(VLOOKUP($L$19,'Tabella-Z1'!$J$26:$L$31,3)=13,'Tabella-Z2'!H85,'Tabella-Z2'!I85))</f>
        <v>0</v>
      </c>
      <c r="O108" s="186"/>
      <c r="P108" s="72">
        <f t="shared" si="100"/>
        <v>0</v>
      </c>
      <c r="Q108" s="108">
        <f>'Tabella-Z2'!J85</f>
        <v>0.038</v>
      </c>
      <c r="R108" s="186"/>
      <c r="S108" s="72">
        <f t="shared" si="101"/>
        <v>0</v>
      </c>
      <c r="T108" s="108">
        <f>'Tabella-Z2'!J85</f>
        <v>0.038</v>
      </c>
      <c r="U108" s="186"/>
      <c r="V108" s="72">
        <f t="shared" si="102"/>
        <v>0</v>
      </c>
      <c r="W108" s="108">
        <f>'Tabella-Z2'!J85</f>
        <v>0.038</v>
      </c>
      <c r="X108" s="186"/>
      <c r="Y108" s="72">
        <f t="shared" si="103"/>
        <v>0</v>
      </c>
      <c r="Z108" s="108">
        <f>'Tabella-Z2'!L85</f>
        <v>0.02</v>
      </c>
      <c r="AA108" s="186"/>
      <c r="AB108" s="72">
        <f t="shared" si="104"/>
        <v>0</v>
      </c>
      <c r="AC108" s="108">
        <f>'Tabella-Z2'!M85</f>
        <v>0.054000000000000006</v>
      </c>
      <c r="AD108" s="184" t="s">
        <v>34</v>
      </c>
      <c r="AE108" s="184"/>
      <c r="AF108" s="184"/>
      <c r="AG108" s="186"/>
      <c r="AH108" s="72">
        <f t="shared" si="105"/>
        <v>0</v>
      </c>
      <c r="AI108" s="108">
        <f>'Tabella-Z2'!O85</f>
        <v>0.054000000000000006</v>
      </c>
      <c r="AJ108" s="140" t="s">
        <v>34</v>
      </c>
      <c r="AK108" s="140"/>
      <c r="AL108" s="140"/>
      <c r="AM108" s="191"/>
      <c r="AN108" s="179">
        <f>IF($I$17&gt;$G107,IF($I$17&gt;$G108,($G108-$G107)*J108,($I$17-$G107)*J108),0)</f>
        <v>0</v>
      </c>
      <c r="AQ108" s="179">
        <f>IF($L$17&gt;$G107,IF($L$17&gt;$G108,($G108-$G107)*M108,($L$17-$G107)*M108),0)</f>
        <v>0</v>
      </c>
      <c r="AT108" s="179">
        <f>IF($O$17&gt;$G107,IF($O$17&gt;$G108,($G108-$G107)*P108,($O$17-$G107)*P108),0)</f>
        <v>0</v>
      </c>
      <c r="AU108" s="179"/>
      <c r="AW108" s="179">
        <f>IF($R$17&gt;$G107,IF($R$17&gt;$G108,($G108-$G107)*S108,($R$17-$G107)*S108),0)</f>
        <v>0</v>
      </c>
      <c r="AZ108" s="179">
        <f>IF($X$17&gt;$G107,IF($X$17&gt;$G108,($G108-$G107)*Y108,($X$17-$G107)*Y108),0)</f>
        <v>0</v>
      </c>
      <c r="BC108" s="179">
        <f>IF($AA$17&gt;$G107,IF($AA$17&gt;$G108,($G108-$G107)*AB108,($AA$17-$G107)*AB108),0)</f>
        <v>0</v>
      </c>
      <c r="BF108" s="179">
        <f>IF($AD$17&gt;$G107,IF($AD$17&gt;$G108,($G108-$G107)*AE108,($AD$17-$G107)*AE108),0)</f>
        <v>0</v>
      </c>
      <c r="BI108" s="179">
        <f>IF($AG$17&gt;$G107,IF($AG$17&gt;$G108,($G108-$G107)*AH108,($AG$17-$G107)*AH108),0)</f>
        <v>0</v>
      </c>
      <c r="BL108" s="179">
        <f>IF($AJ$17&gt;$G107,IF($AJ$17&gt;$G108,($G108-$G107)*AK108,($AJ$17-$G107)*AK108),0)</f>
        <v>0</v>
      </c>
    </row>
    <row r="109" spans="1:64" ht="18" customHeight="1" outlineLevel="1">
      <c r="A109" s="3"/>
      <c r="B109" s="59"/>
      <c r="C109" s="164"/>
      <c r="D109" s="195"/>
      <c r="E109" s="60"/>
      <c r="F109" s="61" t="s">
        <v>42</v>
      </c>
      <c r="G109" s="198"/>
      <c r="H109" s="97"/>
      <c r="I109" s="185"/>
      <c r="J109" s="78">
        <f>IF(AND($H$104="X",$I$17&gt;G108),K109,IF(AND($I$104="X",$I$17&gt;G108),K109,0))</f>
        <v>0</v>
      </c>
      <c r="K109" s="110">
        <f>'Tabella-Z2'!G86</f>
        <v>0.027999999999999997</v>
      </c>
      <c r="L109" s="186"/>
      <c r="M109" s="78">
        <f t="shared" si="99"/>
        <v>0</v>
      </c>
      <c r="N109" s="110">
        <f>IF(L19="",0,IF(VLOOKUP($L$19,'Tabella-Z1'!$J$26:$L$31,3)=13,'Tabella-Z2'!H86,'Tabella-Z2'!I86))</f>
        <v>0</v>
      </c>
      <c r="O109" s="186"/>
      <c r="P109" s="78">
        <f t="shared" si="100"/>
        <v>0</v>
      </c>
      <c r="Q109" s="110">
        <f>'Tabella-Z2'!J86</f>
        <v>0.027999999999999997</v>
      </c>
      <c r="R109" s="186"/>
      <c r="S109" s="78">
        <f t="shared" si="101"/>
        <v>0</v>
      </c>
      <c r="T109" s="110">
        <f>'Tabella-Z2'!J86</f>
        <v>0.027999999999999997</v>
      </c>
      <c r="U109" s="186"/>
      <c r="V109" s="78">
        <f t="shared" si="102"/>
        <v>0</v>
      </c>
      <c r="W109" s="110">
        <f>'Tabella-Z2'!J86</f>
        <v>0.027999999999999997</v>
      </c>
      <c r="X109" s="186"/>
      <c r="Y109" s="78">
        <f t="shared" si="103"/>
        <v>0</v>
      </c>
      <c r="Z109" s="110">
        <f>'Tabella-Z2'!L86</f>
        <v>0.018</v>
      </c>
      <c r="AA109" s="186"/>
      <c r="AB109" s="78">
        <f t="shared" si="104"/>
        <v>0</v>
      </c>
      <c r="AC109" s="110">
        <f>'Tabella-Z2'!M86</f>
        <v>0.035</v>
      </c>
      <c r="AD109" s="199" t="s">
        <v>34</v>
      </c>
      <c r="AE109" s="199"/>
      <c r="AF109" s="199"/>
      <c r="AG109" s="186"/>
      <c r="AH109" s="78">
        <f t="shared" si="105"/>
        <v>0</v>
      </c>
      <c r="AI109" s="110">
        <f>'Tabella-Z2'!O86</f>
        <v>0.035</v>
      </c>
      <c r="AJ109" s="141" t="s">
        <v>34</v>
      </c>
      <c r="AK109" s="141"/>
      <c r="AL109" s="141"/>
      <c r="AM109" s="191"/>
      <c r="AN109" s="179">
        <f>IF($I$17&gt;$G108,($I$17-$G108)*J109,0)</f>
        <v>0</v>
      </c>
      <c r="AQ109" s="179">
        <f>IF($L$17&gt;$G108,($L$17-$G108)*M109,0)</f>
        <v>0</v>
      </c>
      <c r="AT109" s="179">
        <f>IF($O$17&gt;$G108,($O$17-$G108)*P109,0)</f>
        <v>0</v>
      </c>
      <c r="AU109" s="179"/>
      <c r="AW109" s="179">
        <f>IF($R$17&gt;$G108,($R$17-$G108)*S109,0)</f>
        <v>0</v>
      </c>
      <c r="AZ109" s="179">
        <f>IF($X$17&gt;$G108,($X$17-$G108)*Y109,0)</f>
        <v>0</v>
      </c>
      <c r="BC109" s="179">
        <f>IF($AA$17&gt;$G108,($AA$17-$G108)*AB109,0)</f>
        <v>0</v>
      </c>
      <c r="BF109" s="179">
        <f>IF($AD$17&gt;$G108,($AD$17-$G108)*AE109,0)</f>
        <v>0</v>
      </c>
      <c r="BI109" s="179">
        <f>IF($AG$17&gt;$G108,($AG$17-$G108)*AH109,0)</f>
        <v>0</v>
      </c>
      <c r="BL109" s="179">
        <f>IF($AJ$17&gt;$G108,($AJ$17-$G108)*AK109,0)</f>
        <v>0</v>
      </c>
    </row>
    <row r="110" spans="1:39" ht="18" customHeight="1" outlineLevel="1">
      <c r="A110" s="3"/>
      <c r="B110" s="59"/>
      <c r="C110" s="164"/>
      <c r="D110" s="192" t="s">
        <v>150</v>
      </c>
      <c r="E110" s="61" t="s">
        <v>151</v>
      </c>
      <c r="F110" s="61"/>
      <c r="G110" s="61"/>
      <c r="H110" s="62"/>
      <c r="I110" s="200" t="s">
        <v>34</v>
      </c>
      <c r="J110" s="200"/>
      <c r="K110" s="200"/>
      <c r="L110" s="144"/>
      <c r="M110" s="145">
        <f aca="true" t="shared" si="106" ref="M110:M113">IF($H110="X",N110,IF(L110="X",N110,0))</f>
        <v>0</v>
      </c>
      <c r="N110" s="146">
        <f>'Tabella-Z2'!H87</f>
        <v>0.09</v>
      </c>
      <c r="O110" s="200" t="s">
        <v>34</v>
      </c>
      <c r="P110" s="200"/>
      <c r="Q110" s="200"/>
      <c r="R110" s="200" t="s">
        <v>34</v>
      </c>
      <c r="S110" s="200"/>
      <c r="T110" s="200"/>
      <c r="U110" s="200" t="s">
        <v>34</v>
      </c>
      <c r="V110" s="200"/>
      <c r="W110" s="200"/>
      <c r="X110" s="200" t="s">
        <v>34</v>
      </c>
      <c r="Y110" s="200"/>
      <c r="Z110" s="200"/>
      <c r="AA110" s="200" t="s">
        <v>34</v>
      </c>
      <c r="AB110" s="200"/>
      <c r="AC110" s="200"/>
      <c r="AD110" s="200" t="s">
        <v>34</v>
      </c>
      <c r="AE110" s="200"/>
      <c r="AF110" s="200"/>
      <c r="AG110" s="200" t="s">
        <v>34</v>
      </c>
      <c r="AH110" s="200"/>
      <c r="AI110" s="200"/>
      <c r="AJ110" s="147" t="s">
        <v>34</v>
      </c>
      <c r="AK110" s="147"/>
      <c r="AL110" s="147"/>
      <c r="AM110" s="191"/>
    </row>
    <row r="111" spans="1:39" ht="18" customHeight="1" outlineLevel="1">
      <c r="A111" s="3"/>
      <c r="B111" s="59"/>
      <c r="C111" s="164"/>
      <c r="D111" s="192" t="s">
        <v>152</v>
      </c>
      <c r="E111" s="61" t="s">
        <v>153</v>
      </c>
      <c r="F111" s="61"/>
      <c r="G111" s="61"/>
      <c r="H111" s="68"/>
      <c r="I111" s="184" t="s">
        <v>34</v>
      </c>
      <c r="J111" s="184"/>
      <c r="K111" s="184"/>
      <c r="L111" s="71"/>
      <c r="M111" s="72">
        <f t="shared" si="106"/>
        <v>0</v>
      </c>
      <c r="N111" s="108">
        <f>'Tabella-Z2'!H88</f>
        <v>0.12</v>
      </c>
      <c r="O111" s="184" t="s">
        <v>34</v>
      </c>
      <c r="P111" s="184"/>
      <c r="Q111" s="184"/>
      <c r="R111" s="184" t="s">
        <v>34</v>
      </c>
      <c r="S111" s="184"/>
      <c r="T111" s="184"/>
      <c r="U111" s="184" t="s">
        <v>34</v>
      </c>
      <c r="V111" s="184"/>
      <c r="W111" s="184"/>
      <c r="X111" s="184" t="s">
        <v>34</v>
      </c>
      <c r="Y111" s="184"/>
      <c r="Z111" s="184"/>
      <c r="AA111" s="184" t="s">
        <v>34</v>
      </c>
      <c r="AB111" s="184"/>
      <c r="AC111" s="184"/>
      <c r="AD111" s="184" t="s">
        <v>34</v>
      </c>
      <c r="AE111" s="184"/>
      <c r="AF111" s="184"/>
      <c r="AG111" s="184" t="s">
        <v>34</v>
      </c>
      <c r="AH111" s="184"/>
      <c r="AI111" s="184"/>
      <c r="AJ111" s="140" t="s">
        <v>34</v>
      </c>
      <c r="AK111" s="140"/>
      <c r="AL111" s="140"/>
      <c r="AM111" s="191"/>
    </row>
    <row r="112" spans="1:39" ht="18" customHeight="1" outlineLevel="1">
      <c r="A112" s="3"/>
      <c r="B112" s="59"/>
      <c r="C112" s="164"/>
      <c r="D112" s="192" t="s">
        <v>154</v>
      </c>
      <c r="E112" s="61" t="s">
        <v>155</v>
      </c>
      <c r="F112" s="61"/>
      <c r="G112" s="61"/>
      <c r="H112" s="68"/>
      <c r="I112" s="184" t="s">
        <v>34</v>
      </c>
      <c r="J112" s="184"/>
      <c r="K112" s="184"/>
      <c r="L112" s="71"/>
      <c r="M112" s="72">
        <f t="shared" si="106"/>
        <v>0</v>
      </c>
      <c r="N112" s="108">
        <f>'Tabella-Z2'!H89</f>
        <v>0.18</v>
      </c>
      <c r="O112" s="184" t="s">
        <v>34</v>
      </c>
      <c r="P112" s="184"/>
      <c r="Q112" s="184"/>
      <c r="R112" s="184" t="s">
        <v>34</v>
      </c>
      <c r="S112" s="184"/>
      <c r="T112" s="184"/>
      <c r="U112" s="184" t="s">
        <v>34</v>
      </c>
      <c r="V112" s="184"/>
      <c r="W112" s="184"/>
      <c r="X112" s="184" t="s">
        <v>34</v>
      </c>
      <c r="Y112" s="184"/>
      <c r="Z112" s="184"/>
      <c r="AA112" s="184" t="s">
        <v>34</v>
      </c>
      <c r="AB112" s="184"/>
      <c r="AC112" s="184"/>
      <c r="AD112" s="184" t="s">
        <v>34</v>
      </c>
      <c r="AE112" s="184"/>
      <c r="AF112" s="184"/>
      <c r="AG112" s="184" t="s">
        <v>34</v>
      </c>
      <c r="AH112" s="184"/>
      <c r="AI112" s="184"/>
      <c r="AJ112" s="140" t="s">
        <v>34</v>
      </c>
      <c r="AK112" s="140"/>
      <c r="AL112" s="140"/>
      <c r="AM112" s="191"/>
    </row>
    <row r="113" spans="1:39" ht="18" customHeight="1" outlineLevel="1">
      <c r="A113" s="3"/>
      <c r="B113" s="59"/>
      <c r="C113" s="164"/>
      <c r="D113" s="192" t="s">
        <v>156</v>
      </c>
      <c r="E113" s="61" t="s">
        <v>111</v>
      </c>
      <c r="F113" s="61"/>
      <c r="G113" s="61"/>
      <c r="H113" s="68"/>
      <c r="I113" s="168"/>
      <c r="J113" s="72">
        <f aca="true" t="shared" si="107" ref="J113">IF($H113="X",K113,IF(I113="X",K113,0))</f>
        <v>0</v>
      </c>
      <c r="K113" s="108">
        <f>'Tabella-Z2'!G90</f>
        <v>0.05</v>
      </c>
      <c r="L113" s="71"/>
      <c r="M113" s="72">
        <f t="shared" si="106"/>
        <v>0</v>
      </c>
      <c r="N113" s="108">
        <f>'Tabella-Z2'!H90</f>
        <v>0.05</v>
      </c>
      <c r="O113" s="71"/>
      <c r="P113" s="72">
        <f aca="true" t="shared" si="108" ref="P113">IF($H113="X",Q113,IF(O113="X",Q113,0))</f>
        <v>0</v>
      </c>
      <c r="Q113" s="108">
        <f>'Tabella-Z2'!J90</f>
        <v>0.05</v>
      </c>
      <c r="R113" s="71"/>
      <c r="S113" s="72">
        <f aca="true" t="shared" si="109" ref="S113">IF($H113="X",T113,IF(R113="X",T113,0))</f>
        <v>0</v>
      </c>
      <c r="T113" s="108">
        <f>'Tabella-Z2'!J90</f>
        <v>0.05</v>
      </c>
      <c r="U113" s="71"/>
      <c r="V113" s="72">
        <f aca="true" t="shared" si="110" ref="V113:V120">IF($H113="X",W113,IF(U113="X",W113,0))</f>
        <v>0</v>
      </c>
      <c r="W113" s="108">
        <f>'Tabella-Z2'!J90</f>
        <v>0.05</v>
      </c>
      <c r="X113" s="71"/>
      <c r="Y113" s="72">
        <f aca="true" t="shared" si="111" ref="Y113">IF($H113="X",Z113,IF(X113="X",Z113,0))</f>
        <v>0</v>
      </c>
      <c r="Z113" s="108">
        <f>'Tabella-Z2'!L90</f>
        <v>0.05</v>
      </c>
      <c r="AA113" s="71"/>
      <c r="AB113" s="72">
        <f aca="true" t="shared" si="112" ref="AB113">IF($H113="X",AC113,IF(AA113="X",AC113,0))</f>
        <v>0</v>
      </c>
      <c r="AC113" s="108">
        <f>'Tabella-Z2'!M90</f>
        <v>0.05</v>
      </c>
      <c r="AD113" s="71"/>
      <c r="AE113" s="72">
        <f aca="true" t="shared" si="113" ref="AE113">IF($H113="X",AF113,IF(AD113="X",AF113,0))</f>
        <v>0</v>
      </c>
      <c r="AF113" s="108">
        <f>'Tabella-Z2'!N90</f>
        <v>0.05</v>
      </c>
      <c r="AG113" s="71"/>
      <c r="AH113" s="72">
        <f aca="true" t="shared" si="114" ref="AH113">IF($H113="X",AI113,IF(AG113="X",AI113,0))</f>
        <v>0</v>
      </c>
      <c r="AI113" s="108">
        <f>'Tabella-Z2'!O90</f>
        <v>0.05</v>
      </c>
      <c r="AJ113" s="140" t="s">
        <v>34</v>
      </c>
      <c r="AK113" s="140"/>
      <c r="AL113" s="140"/>
      <c r="AM113" s="191"/>
    </row>
    <row r="114" spans="1:39" ht="18" customHeight="1" outlineLevel="1">
      <c r="A114" s="3"/>
      <c r="B114" s="59"/>
      <c r="C114" s="164"/>
      <c r="D114" s="192" t="s">
        <v>157</v>
      </c>
      <c r="E114" s="61" t="s">
        <v>158</v>
      </c>
      <c r="F114" s="61"/>
      <c r="G114" s="61"/>
      <c r="H114" s="68"/>
      <c r="I114" s="168"/>
      <c r="J114" s="72">
        <f aca="true" t="shared" si="115" ref="J114">IF($H114="X",K114,IF(I114="X",K114,0))</f>
        <v>0</v>
      </c>
      <c r="K114" s="108">
        <f>'Tabella-Z2'!G91</f>
        <v>0.06</v>
      </c>
      <c r="L114" s="71"/>
      <c r="M114" s="72">
        <f aca="true" t="shared" si="116" ref="M114">IF($H114="X",N114,IF(L114="X",N114,0))</f>
        <v>0</v>
      </c>
      <c r="N114" s="108">
        <f>'Tabella-Z2'!H91</f>
        <v>0.06</v>
      </c>
      <c r="O114" s="71"/>
      <c r="P114" s="72">
        <f aca="true" t="shared" si="117" ref="P114">IF($H114="X",Q114,IF(O114="X",Q114,0))</f>
        <v>0</v>
      </c>
      <c r="Q114" s="108">
        <f>'Tabella-Z2'!J91</f>
        <v>0.06</v>
      </c>
      <c r="R114" s="71"/>
      <c r="S114" s="72">
        <f aca="true" t="shared" si="118" ref="S114">IF($H114="X",T114,IF(R114="X",T114,0))</f>
        <v>0</v>
      </c>
      <c r="T114" s="108">
        <f>'Tabella-Z2'!J91</f>
        <v>0.06</v>
      </c>
      <c r="U114" s="71"/>
      <c r="V114" s="72">
        <f t="shared" si="110"/>
        <v>0</v>
      </c>
      <c r="W114" s="108">
        <f>'Tabella-Z2'!J91</f>
        <v>0.06</v>
      </c>
      <c r="X114" s="184" t="s">
        <v>34</v>
      </c>
      <c r="Y114" s="184"/>
      <c r="Z114" s="184"/>
      <c r="AA114" s="184" t="s">
        <v>34</v>
      </c>
      <c r="AB114" s="184"/>
      <c r="AC114" s="184"/>
      <c r="AD114" s="184" t="s">
        <v>34</v>
      </c>
      <c r="AE114" s="184"/>
      <c r="AF114" s="184"/>
      <c r="AG114" s="184" t="s">
        <v>34</v>
      </c>
      <c r="AH114" s="184"/>
      <c r="AI114" s="184"/>
      <c r="AJ114" s="140" t="s">
        <v>34</v>
      </c>
      <c r="AK114" s="140"/>
      <c r="AL114" s="140"/>
      <c r="AM114" s="191"/>
    </row>
    <row r="115" spans="1:39" ht="18" customHeight="1" outlineLevel="1">
      <c r="A115" s="3"/>
      <c r="B115" s="59"/>
      <c r="C115" s="164"/>
      <c r="D115" s="192" t="s">
        <v>159</v>
      </c>
      <c r="E115" s="61" t="s">
        <v>160</v>
      </c>
      <c r="F115" s="61"/>
      <c r="G115" s="61"/>
      <c r="H115" s="68"/>
      <c r="I115" s="168"/>
      <c r="J115" s="72">
        <f aca="true" t="shared" si="119" ref="J115:J118">IF($H115="X",K115,IF(I115="X",K115,0))</f>
        <v>0</v>
      </c>
      <c r="K115" s="108">
        <f>'Tabella-Z2'!G92</f>
        <v>0.02</v>
      </c>
      <c r="L115" s="71"/>
      <c r="M115" s="72">
        <f aca="true" t="shared" si="120" ref="M115:M118">IF($H115="X",N115,IF(L115="X",N115,0))</f>
        <v>0</v>
      </c>
      <c r="N115" s="108">
        <f>'Tabella-Z2'!H92</f>
        <v>0.02</v>
      </c>
      <c r="O115" s="71"/>
      <c r="P115" s="72">
        <f aca="true" t="shared" si="121" ref="P115:P118">IF($H115="X",Q115,IF(O115="X",Q115,0))</f>
        <v>0</v>
      </c>
      <c r="Q115" s="108">
        <f>'Tabella-Z2'!J92</f>
        <v>0.02</v>
      </c>
      <c r="R115" s="71"/>
      <c r="S115" s="72">
        <f aca="true" t="shared" si="122" ref="S115:S127">IF($H115="X",T115,IF(R115="X",T115,0))</f>
        <v>0</v>
      </c>
      <c r="T115" s="108">
        <f>'Tabella-Z2'!J92</f>
        <v>0.02</v>
      </c>
      <c r="U115" s="71"/>
      <c r="V115" s="72">
        <f t="shared" si="110"/>
        <v>0</v>
      </c>
      <c r="W115" s="108">
        <f>'Tabella-Z2'!J92</f>
        <v>0.02</v>
      </c>
      <c r="X115" s="71"/>
      <c r="Y115" s="72">
        <f aca="true" t="shared" si="123" ref="Y115">IF($H115="X",Z115,IF(X115="X",Z115,0))</f>
        <v>0</v>
      </c>
      <c r="Z115" s="108">
        <f>'Tabella-Z2'!L92</f>
        <v>0.02</v>
      </c>
      <c r="AA115" s="71"/>
      <c r="AB115" s="72">
        <f aca="true" t="shared" si="124" ref="AB115">IF($H115="X",AC115,IF(AA115="X",AC115,0))</f>
        <v>0</v>
      </c>
      <c r="AC115" s="108">
        <f>'Tabella-Z2'!M92</f>
        <v>0.02</v>
      </c>
      <c r="AD115" s="71"/>
      <c r="AE115" s="72">
        <f aca="true" t="shared" si="125" ref="AE115">IF($H115="X",AF115,IF(AD115="X",AF115,0))</f>
        <v>0</v>
      </c>
      <c r="AF115" s="108">
        <f>'Tabella-Z2'!N92</f>
        <v>0.02</v>
      </c>
      <c r="AG115" s="71"/>
      <c r="AH115" s="72">
        <f aca="true" t="shared" si="126" ref="AH115">IF($H115="X",AI115,IF(AG115="X",AI115,0))</f>
        <v>0</v>
      </c>
      <c r="AI115" s="108">
        <f>'Tabella-Z2'!O92</f>
        <v>0.02</v>
      </c>
      <c r="AJ115" s="140" t="s">
        <v>34</v>
      </c>
      <c r="AK115" s="140"/>
      <c r="AL115" s="140"/>
      <c r="AM115" s="191"/>
    </row>
    <row r="116" spans="1:39" ht="18" customHeight="1" outlineLevel="1">
      <c r="A116" s="3"/>
      <c r="B116" s="59"/>
      <c r="C116" s="164"/>
      <c r="D116" s="192" t="s">
        <v>161</v>
      </c>
      <c r="E116" s="61" t="s">
        <v>162</v>
      </c>
      <c r="F116" s="61"/>
      <c r="G116" s="61"/>
      <c r="H116" s="68"/>
      <c r="I116" s="168"/>
      <c r="J116" s="72">
        <f t="shared" si="119"/>
        <v>0</v>
      </c>
      <c r="K116" s="108">
        <f>'Tabella-Z2'!G93</f>
        <v>0.02</v>
      </c>
      <c r="L116" s="71"/>
      <c r="M116" s="72">
        <f t="shared" si="120"/>
        <v>0</v>
      </c>
      <c r="N116" s="108">
        <f>'Tabella-Z2'!H93</f>
        <v>0.02</v>
      </c>
      <c r="O116" s="71"/>
      <c r="P116" s="72">
        <f t="shared" si="121"/>
        <v>0</v>
      </c>
      <c r="Q116" s="108">
        <f>'Tabella-Z2'!J93</f>
        <v>0.02</v>
      </c>
      <c r="R116" s="71"/>
      <c r="S116" s="72">
        <f t="shared" si="122"/>
        <v>0</v>
      </c>
      <c r="T116" s="108">
        <f>'Tabella-Z2'!J93</f>
        <v>0.02</v>
      </c>
      <c r="U116" s="71"/>
      <c r="V116" s="72">
        <f t="shared" si="110"/>
        <v>0</v>
      </c>
      <c r="W116" s="108">
        <f>'Tabella-Z2'!J93</f>
        <v>0.02</v>
      </c>
      <c r="X116" s="71"/>
      <c r="Y116" s="72">
        <f aca="true" t="shared" si="127" ref="Y116">IF($H116="X",Z116,IF(X116="X",Z116,0))</f>
        <v>0</v>
      </c>
      <c r="Z116" s="108">
        <f>'Tabella-Z2'!L93</f>
        <v>0.02</v>
      </c>
      <c r="AA116" s="184" t="s">
        <v>34</v>
      </c>
      <c r="AB116" s="184"/>
      <c r="AC116" s="184"/>
      <c r="AD116" s="184" t="s">
        <v>34</v>
      </c>
      <c r="AE116" s="184"/>
      <c r="AF116" s="184"/>
      <c r="AG116" s="184" t="s">
        <v>34</v>
      </c>
      <c r="AH116" s="184"/>
      <c r="AI116" s="184"/>
      <c r="AJ116" s="140" t="s">
        <v>34</v>
      </c>
      <c r="AK116" s="140"/>
      <c r="AL116" s="140"/>
      <c r="AM116" s="191"/>
    </row>
    <row r="117" spans="1:39" ht="18" customHeight="1" outlineLevel="1">
      <c r="A117" s="3"/>
      <c r="B117" s="59"/>
      <c r="C117" s="164"/>
      <c r="D117" s="192" t="s">
        <v>163</v>
      </c>
      <c r="E117" s="61" t="s">
        <v>164</v>
      </c>
      <c r="F117" s="61"/>
      <c r="G117" s="61"/>
      <c r="H117" s="68"/>
      <c r="I117" s="168"/>
      <c r="J117" s="72">
        <f t="shared" si="119"/>
        <v>0</v>
      </c>
      <c r="K117" s="108">
        <f>'Tabella-Z2'!G94</f>
        <v>0.03</v>
      </c>
      <c r="L117" s="71"/>
      <c r="M117" s="72">
        <f t="shared" si="120"/>
        <v>0</v>
      </c>
      <c r="N117" s="108">
        <f>'Tabella-Z2'!H94</f>
        <v>0.03</v>
      </c>
      <c r="O117" s="71"/>
      <c r="P117" s="72">
        <f t="shared" si="121"/>
        <v>0</v>
      </c>
      <c r="Q117" s="108">
        <f>'Tabella-Z2'!J94</f>
        <v>0.03</v>
      </c>
      <c r="R117" s="71"/>
      <c r="S117" s="72">
        <f t="shared" si="122"/>
        <v>0</v>
      </c>
      <c r="T117" s="108">
        <f>'Tabella-Z2'!J94</f>
        <v>0.03</v>
      </c>
      <c r="U117" s="71"/>
      <c r="V117" s="72">
        <f t="shared" si="110"/>
        <v>0</v>
      </c>
      <c r="W117" s="108">
        <f>'Tabella-Z2'!J94</f>
        <v>0.03</v>
      </c>
      <c r="X117" s="184" t="s">
        <v>34</v>
      </c>
      <c r="Y117" s="184"/>
      <c r="Z117" s="184"/>
      <c r="AA117" s="184" t="s">
        <v>34</v>
      </c>
      <c r="AB117" s="184"/>
      <c r="AC117" s="184"/>
      <c r="AD117" s="184" t="s">
        <v>34</v>
      </c>
      <c r="AE117" s="184"/>
      <c r="AF117" s="184"/>
      <c r="AG117" s="184" t="s">
        <v>34</v>
      </c>
      <c r="AH117" s="184"/>
      <c r="AI117" s="184"/>
      <c r="AJ117" s="140" t="s">
        <v>34</v>
      </c>
      <c r="AK117" s="140"/>
      <c r="AL117" s="140"/>
      <c r="AM117" s="191"/>
    </row>
    <row r="118" spans="1:39" ht="18" customHeight="1" outlineLevel="1">
      <c r="A118" s="3"/>
      <c r="B118" s="59"/>
      <c r="C118" s="164"/>
      <c r="D118" s="192" t="s">
        <v>165</v>
      </c>
      <c r="E118" s="61" t="s">
        <v>166</v>
      </c>
      <c r="F118" s="61"/>
      <c r="G118" s="61"/>
      <c r="H118" s="68"/>
      <c r="I118" s="168"/>
      <c r="J118" s="72">
        <f t="shared" si="119"/>
        <v>0</v>
      </c>
      <c r="K118" s="108">
        <f>'Tabella-Z2'!G95</f>
        <v>0.02</v>
      </c>
      <c r="L118" s="71"/>
      <c r="M118" s="72">
        <f t="shared" si="120"/>
        <v>0</v>
      </c>
      <c r="N118" s="108">
        <f>'Tabella-Z2'!H95</f>
        <v>0.02</v>
      </c>
      <c r="O118" s="71"/>
      <c r="P118" s="72">
        <f t="shared" si="121"/>
        <v>0</v>
      </c>
      <c r="Q118" s="108">
        <f>'Tabella-Z2'!J95</f>
        <v>0.02</v>
      </c>
      <c r="R118" s="71"/>
      <c r="S118" s="72">
        <f t="shared" si="122"/>
        <v>0</v>
      </c>
      <c r="T118" s="108">
        <f>'Tabella-Z2'!J95</f>
        <v>0.02</v>
      </c>
      <c r="U118" s="71"/>
      <c r="V118" s="72">
        <f t="shared" si="110"/>
        <v>0</v>
      </c>
      <c r="W118" s="108">
        <f>'Tabella-Z2'!J95</f>
        <v>0.02</v>
      </c>
      <c r="X118" s="184" t="s">
        <v>34</v>
      </c>
      <c r="Y118" s="184"/>
      <c r="Z118" s="184"/>
      <c r="AA118" s="184" t="s">
        <v>34</v>
      </c>
      <c r="AB118" s="184"/>
      <c r="AC118" s="184"/>
      <c r="AD118" s="184" t="s">
        <v>34</v>
      </c>
      <c r="AE118" s="184"/>
      <c r="AF118" s="184"/>
      <c r="AG118" s="184" t="s">
        <v>34</v>
      </c>
      <c r="AH118" s="184"/>
      <c r="AI118" s="184"/>
      <c r="AJ118" s="140" t="s">
        <v>34</v>
      </c>
      <c r="AK118" s="140"/>
      <c r="AL118" s="140"/>
      <c r="AM118" s="191"/>
    </row>
    <row r="119" spans="1:39" ht="18" customHeight="1" outlineLevel="1">
      <c r="A119" s="3"/>
      <c r="B119" s="59"/>
      <c r="C119" s="164"/>
      <c r="D119" s="192" t="s">
        <v>167</v>
      </c>
      <c r="E119" s="61" t="s">
        <v>168</v>
      </c>
      <c r="F119" s="61"/>
      <c r="G119" s="61"/>
      <c r="H119" s="68"/>
      <c r="I119" s="171"/>
      <c r="J119" s="172">
        <f aca="true" t="shared" si="128" ref="J119:J127">IF($H119="X",K119,IF(I119="X",K119,0))</f>
        <v>0</v>
      </c>
      <c r="K119" s="173">
        <f>'Tabella-Z2'!G96</f>
        <v>0.01</v>
      </c>
      <c r="L119" s="174"/>
      <c r="M119" s="172">
        <f aca="true" t="shared" si="129" ref="M119:M127">IF($H119="X",N119,IF(L119="X",N119,0))</f>
        <v>0</v>
      </c>
      <c r="N119" s="173">
        <f>'Tabella-Z2'!H96</f>
        <v>0.01</v>
      </c>
      <c r="O119" s="174"/>
      <c r="P119" s="172">
        <f aca="true" t="shared" si="130" ref="P119:P127">IF($H119="X",Q119,IF(O119="X",Q119,0))</f>
        <v>0</v>
      </c>
      <c r="Q119" s="173">
        <f>'Tabella-Z2'!J96</f>
        <v>0.01</v>
      </c>
      <c r="R119" s="174"/>
      <c r="S119" s="172">
        <f t="shared" si="122"/>
        <v>0</v>
      </c>
      <c r="T119" s="173">
        <f>'Tabella-Z2'!J96</f>
        <v>0.01</v>
      </c>
      <c r="U119" s="174"/>
      <c r="V119" s="172">
        <f t="shared" si="110"/>
        <v>0</v>
      </c>
      <c r="W119" s="173">
        <f>'Tabella-Z2'!J96</f>
        <v>0.01</v>
      </c>
      <c r="X119" s="174"/>
      <c r="Y119" s="172">
        <f aca="true" t="shared" si="131" ref="Y119:Y127">IF($H119="X",Z119,IF(X119="X",Z119,0))</f>
        <v>0</v>
      </c>
      <c r="Z119" s="173">
        <f>'Tabella-Z2'!L96</f>
        <v>0.01</v>
      </c>
      <c r="AA119" s="174"/>
      <c r="AB119" s="172">
        <f aca="true" t="shared" si="132" ref="AB119:AB127">IF($H119="X",AC119,IF(AA119="X",AC119,0))</f>
        <v>0</v>
      </c>
      <c r="AC119" s="173">
        <f>'Tabella-Z2'!M96</f>
        <v>0.01</v>
      </c>
      <c r="AD119" s="174"/>
      <c r="AE119" s="172">
        <f aca="true" t="shared" si="133" ref="AE119:AE127">IF($H119="X",AF119,IF(AD119="X",AF119,0))</f>
        <v>0</v>
      </c>
      <c r="AF119" s="173">
        <f>'Tabella-Z2'!N96</f>
        <v>0.01</v>
      </c>
      <c r="AG119" s="174"/>
      <c r="AH119" s="172">
        <f aca="true" t="shared" si="134" ref="AH119:AH127">IF($H119="X",AI119,IF(AG119="X",AI119,0))</f>
        <v>0</v>
      </c>
      <c r="AI119" s="173">
        <f>'Tabella-Z2'!O96</f>
        <v>0.01</v>
      </c>
      <c r="AJ119" s="175" t="s">
        <v>34</v>
      </c>
      <c r="AK119" s="175"/>
      <c r="AL119" s="175"/>
      <c r="AM119" s="191"/>
    </row>
    <row r="120" spans="1:64" ht="18" customHeight="1" outlineLevel="1">
      <c r="A120" s="3"/>
      <c r="B120" s="59"/>
      <c r="C120" s="164"/>
      <c r="D120" s="60" t="s">
        <v>169</v>
      </c>
      <c r="E120" s="201" t="s">
        <v>170</v>
      </c>
      <c r="F120" s="61" t="s">
        <v>51</v>
      </c>
      <c r="G120" s="202">
        <v>5000000</v>
      </c>
      <c r="H120" s="97"/>
      <c r="I120" s="185"/>
      <c r="J120" s="85">
        <f t="shared" si="128"/>
        <v>0</v>
      </c>
      <c r="K120" s="106">
        <f>'Tabella-Z2'!G97</f>
        <v>0.09</v>
      </c>
      <c r="L120" s="186"/>
      <c r="M120" s="85">
        <f t="shared" si="129"/>
        <v>0</v>
      </c>
      <c r="N120" s="106">
        <f>'Tabella-Z2'!H97</f>
        <v>0.1</v>
      </c>
      <c r="O120" s="186"/>
      <c r="P120" s="85">
        <f t="shared" si="130"/>
        <v>0</v>
      </c>
      <c r="Q120" s="106">
        <f>'Tabella-Z2'!J97</f>
        <v>0.09</v>
      </c>
      <c r="R120" s="186"/>
      <c r="S120" s="85">
        <f t="shared" si="122"/>
        <v>0</v>
      </c>
      <c r="T120" s="106">
        <f>'Tabella-Z2'!J97</f>
        <v>0.09</v>
      </c>
      <c r="U120" s="186"/>
      <c r="V120" s="85">
        <f t="shared" si="110"/>
        <v>0</v>
      </c>
      <c r="W120" s="106">
        <f>'Tabella-Z2'!J97</f>
        <v>0.09</v>
      </c>
      <c r="X120" s="186"/>
      <c r="Y120" s="85">
        <f t="shared" si="131"/>
        <v>0</v>
      </c>
      <c r="Z120" s="106">
        <f>'Tabella-Z2'!L97</f>
        <v>0.1</v>
      </c>
      <c r="AA120" s="186"/>
      <c r="AB120" s="85">
        <f t="shared" si="132"/>
        <v>0</v>
      </c>
      <c r="AC120" s="106">
        <f>'Tabella-Z2'!M97</f>
        <v>0.1</v>
      </c>
      <c r="AD120" s="186"/>
      <c r="AE120" s="85">
        <f t="shared" si="133"/>
        <v>0</v>
      </c>
      <c r="AF120" s="106">
        <f>'Tabella-Z2'!N97</f>
        <v>0.09</v>
      </c>
      <c r="AG120" s="186"/>
      <c r="AH120" s="85">
        <f t="shared" si="134"/>
        <v>0</v>
      </c>
      <c r="AI120" s="106">
        <f>'Tabella-Z2'!O97</f>
        <v>0.1</v>
      </c>
      <c r="AJ120" s="178" t="s">
        <v>34</v>
      </c>
      <c r="AK120" s="178"/>
      <c r="AL120" s="178"/>
      <c r="AM120" s="191"/>
      <c r="AN120" s="179">
        <f>IF($I$17&gt;$G120,$G120*J120,$I$17*J120)</f>
        <v>0</v>
      </c>
      <c r="AQ120" s="179">
        <f>IF($L$17&gt;$G120,$G120*M120,$L$17*M120)</f>
        <v>0</v>
      </c>
      <c r="AT120" s="179">
        <f>IF($O$17&gt;$G120,$G120*P120,$O$17*P120)</f>
        <v>0</v>
      </c>
      <c r="AU120" s="179"/>
      <c r="AW120" s="179">
        <f>IF($R$17&gt;$G120,$G120*S120,$R$17*S120)</f>
        <v>0</v>
      </c>
      <c r="AZ120" s="179">
        <f>IF($X$17&gt;$G120,$G120*Y120,$X$17*Y120)</f>
        <v>0</v>
      </c>
      <c r="BC120" s="179">
        <f>IF($AA$17&gt;$G120,$G120*AB120,$AA$17*AB120)</f>
        <v>0</v>
      </c>
      <c r="BF120" s="179">
        <f>IF($AD$17&gt;$G120,$G120*AE120,$AD$17*AE120)</f>
        <v>0</v>
      </c>
      <c r="BI120" s="179">
        <f>IF($AG$17&gt;$G120,$G120*AH120,$AG$17*AH120)</f>
        <v>0</v>
      </c>
      <c r="BL120" s="179">
        <f>IF($AJ$17&gt;$G120,$G120*AK120,$AJ$17*AK120)</f>
        <v>0</v>
      </c>
    </row>
    <row r="121" spans="1:64" ht="18" customHeight="1" outlineLevel="1">
      <c r="A121" s="3"/>
      <c r="B121" s="59"/>
      <c r="C121" s="164"/>
      <c r="D121" s="60"/>
      <c r="E121" s="201"/>
      <c r="F121" s="61" t="s">
        <v>52</v>
      </c>
      <c r="G121" s="202">
        <v>20000000</v>
      </c>
      <c r="H121" s="97"/>
      <c r="I121" s="185"/>
      <c r="J121" s="72">
        <f>IF(AND($H$120="X",$I$17&gt;G120),K121,IF(AND($I$120="X",$I$17&gt;G120),K121,0))</f>
        <v>0</v>
      </c>
      <c r="K121" s="108">
        <f>'Tabella-Z2'!G98</f>
        <v>0.045</v>
      </c>
      <c r="L121" s="186"/>
      <c r="M121" s="72">
        <f>IF(AND($H$120="X",$L$17&gt;G120),N121,IF(AND($L$120="X",$L$17&gt;G120),N121,0))</f>
        <v>0</v>
      </c>
      <c r="N121" s="108">
        <f>'Tabella-Z2'!H98</f>
        <v>0.06</v>
      </c>
      <c r="O121" s="186"/>
      <c r="P121" s="72">
        <f>IF(AND($H$120="X",$O$17&gt;G120),Q121,IF(AND($O$120="X",$O$17&gt;G120),Q121,0))</f>
        <v>0</v>
      </c>
      <c r="Q121" s="108">
        <f>'Tabella-Z2'!J98</f>
        <v>0.045</v>
      </c>
      <c r="R121" s="186"/>
      <c r="S121" s="72">
        <f>IF(AND($H$120="X",$R$17&gt;G120),T121,IF(AND($R$120="X",$R$17&gt;G120),T121,0))</f>
        <v>0</v>
      </c>
      <c r="T121" s="108">
        <f>'Tabella-Z2'!J98</f>
        <v>0.045</v>
      </c>
      <c r="U121" s="186"/>
      <c r="V121" s="72">
        <f>IF(AND($H$120="X",$R$17&gt;J120),W121,IF(AND($R$120="X",$R$17&gt;J120),W121,0))</f>
        <v>0</v>
      </c>
      <c r="W121" s="108">
        <f>'Tabella-Z2'!J98</f>
        <v>0.045</v>
      </c>
      <c r="X121" s="186"/>
      <c r="Y121" s="72">
        <f>IF(AND($H$120="X",$X$17&gt;G120),Z121,IF(AND($X$120="X",$X$17&gt;G120),Z121,0))</f>
        <v>0</v>
      </c>
      <c r="Z121" s="108">
        <f>'Tabella-Z2'!L98</f>
        <v>0.06</v>
      </c>
      <c r="AA121" s="186"/>
      <c r="AB121" s="72">
        <f>IF(AND($H$120="X",$AA$17&gt;G120),AC121,IF(AND($AA$120="X",$AA$17&gt;G120),AC121,0))</f>
        <v>0</v>
      </c>
      <c r="AC121" s="108">
        <f>'Tabella-Z2'!M98</f>
        <v>0.06</v>
      </c>
      <c r="AD121" s="186"/>
      <c r="AE121" s="72">
        <f>IF(AND($H$120="X",$AD$17&gt;G120),AF121,IF(AND($AD$120="X",$AD$17&gt;G120),AF121,0))</f>
        <v>0</v>
      </c>
      <c r="AF121" s="108">
        <f>'Tabella-Z2'!N98</f>
        <v>0.045</v>
      </c>
      <c r="AG121" s="186"/>
      <c r="AH121" s="72">
        <f>IF(AND($H$120="X",$AG$17&gt;G120),AI121,IF(AND($AG$120="X",$AG$17&gt;G120),AI121,0))</f>
        <v>0</v>
      </c>
      <c r="AI121" s="108">
        <f>'Tabella-Z2'!O98</f>
        <v>0.06</v>
      </c>
      <c r="AJ121" s="140" t="s">
        <v>34</v>
      </c>
      <c r="AK121" s="140"/>
      <c r="AL121" s="140"/>
      <c r="AM121" s="191"/>
      <c r="AN121" s="179">
        <f>IF($I$17&gt;$G120,IF($I$17&gt;$G121,($G121-$G120)*J121,($I$17-$G120)*J121),0)</f>
        <v>0</v>
      </c>
      <c r="AQ121" s="179">
        <f>IF($L$17&gt;$G120,IF($L$17&gt;$G121,($G121-$G120)*M121,($L$17-$G120)*M121),0)</f>
        <v>0</v>
      </c>
      <c r="AT121" s="179">
        <f>IF($O$17&gt;$G120,IF($O$17&gt;$G121,($G121-$G120)*P121,($O$17-$G120)*P121),0)</f>
        <v>0</v>
      </c>
      <c r="AU121" s="179"/>
      <c r="AW121" s="179">
        <f>IF($R$17&gt;$G120,IF($R$17&gt;$G121,($G121-$G120)*S121,($R$17-$G120)*S121),0)</f>
        <v>0</v>
      </c>
      <c r="AZ121" s="179">
        <f>IF($X$17&gt;$G120,IF($X$17&gt;$G121,($G121-$G120)*Y121,($X$17-$G120)*Y121),0)</f>
        <v>0</v>
      </c>
      <c r="BC121" s="179">
        <f>IF($AA$17&gt;$G120,IF($AA$17&gt;$G121,($G121-$G120)*AB121,($AA$17-$G120)*AB121),0)</f>
        <v>0</v>
      </c>
      <c r="BF121" s="179">
        <f>IF($AD$17&gt;$G120,IF($AD$17&gt;$G121,($G121-$G120)*AE121,($AD$17-$G120)*AE121),0)</f>
        <v>0</v>
      </c>
      <c r="BI121" s="179">
        <f>IF($AG$17&gt;$G120,IF($AG$17&gt;$G121,($G121-$G120)*AH121,($AG$17-$G120)*AH121),0)</f>
        <v>0</v>
      </c>
      <c r="BL121" s="179">
        <f>IF($AJ$17&gt;$G120,IF($AJ$17&gt;$G121,($G121-$G120)*AK121,($AJ$17-$G120)*AK121),0)</f>
        <v>0</v>
      </c>
    </row>
    <row r="122" spans="1:64" ht="18" customHeight="1" outlineLevel="1">
      <c r="A122" s="3"/>
      <c r="B122" s="59"/>
      <c r="C122" s="164"/>
      <c r="D122" s="60"/>
      <c r="E122" s="201"/>
      <c r="F122" s="61" t="s">
        <v>42</v>
      </c>
      <c r="G122" s="203"/>
      <c r="H122" s="97"/>
      <c r="I122" s="185"/>
      <c r="J122" s="78">
        <f>IF(AND($H$120="X",$I$17&gt;G121),K122,IF(AND($I$120="X",$I$17&gt;G121),K122,0))</f>
        <v>0</v>
      </c>
      <c r="K122" s="110">
        <f>'Tabella-Z2'!G99</f>
        <v>0.015</v>
      </c>
      <c r="L122" s="186"/>
      <c r="M122" s="78">
        <f>IF(AND($H$120="X",$L$17&gt;G121),N122,IF(AND($L$120="X",$L$17&gt;G121),N122,0))</f>
        <v>0</v>
      </c>
      <c r="N122" s="110">
        <f>'Tabella-Z2'!H99</f>
        <v>0.025</v>
      </c>
      <c r="O122" s="186"/>
      <c r="P122" s="78">
        <f>IF(AND($H$120="X",$O$17&gt;G121),Q122,IF(AND($O$120="X",$O$17&gt;G121),Q122,0))</f>
        <v>0</v>
      </c>
      <c r="Q122" s="110">
        <f>'Tabella-Z2'!J99</f>
        <v>0.015</v>
      </c>
      <c r="R122" s="186"/>
      <c r="S122" s="78">
        <f>IF(AND($H$120="X",$R$17&gt;G121),T122,IF(AND($R$120="X",$R$17&gt;G121),T122,0))</f>
        <v>0</v>
      </c>
      <c r="T122" s="110">
        <f>'Tabella-Z2'!J99</f>
        <v>0.015</v>
      </c>
      <c r="U122" s="186"/>
      <c r="V122" s="78">
        <f>IF(AND($H$120="X",$R$17&gt;J121),W122,IF(AND($R$120="X",$R$17&gt;J121),W122,0))</f>
        <v>0</v>
      </c>
      <c r="W122" s="110">
        <f>'Tabella-Z2'!J99</f>
        <v>0.015</v>
      </c>
      <c r="X122" s="186"/>
      <c r="Y122" s="78">
        <f>IF(AND($H$120="X",$X$17&gt;G121),Z122,IF(AND($X$120="X",$X$17&gt;G121),Z122,0))</f>
        <v>0</v>
      </c>
      <c r="Z122" s="110">
        <f>'Tabella-Z2'!L99</f>
        <v>0.025</v>
      </c>
      <c r="AA122" s="186"/>
      <c r="AB122" s="78">
        <f>IF(AND($H$120="X",$AA$17&gt;G121),AC122,IF(AND($AA$120="X",$AA$17&gt;G121),AC122,0))</f>
        <v>0</v>
      </c>
      <c r="AC122" s="110">
        <f>'Tabella-Z2'!M99</f>
        <v>0.025</v>
      </c>
      <c r="AD122" s="186"/>
      <c r="AE122" s="78">
        <f>IF(AND($H$120="X",$AD$17&gt;G121),AF122,IF(AND($AD$120="X",$AD$17&gt;G121),AF122,0))</f>
        <v>0</v>
      </c>
      <c r="AF122" s="110">
        <f>'Tabella-Z2'!N99</f>
        <v>0.015</v>
      </c>
      <c r="AG122" s="186"/>
      <c r="AH122" s="78">
        <f>IF(AND($H$120="X",$AG$17&gt;G121),AI122,IF(AND($AG$120="X",$AG$17&gt;G121),AI122,0))</f>
        <v>0</v>
      </c>
      <c r="AI122" s="110">
        <f>'Tabella-Z2'!O99</f>
        <v>0.025</v>
      </c>
      <c r="AJ122" s="141" t="s">
        <v>34</v>
      </c>
      <c r="AK122" s="141"/>
      <c r="AL122" s="141"/>
      <c r="AM122" s="191"/>
      <c r="AN122" s="179">
        <f>IF($I$17&gt;$G121,($I$17-$G121)*J122,0)</f>
        <v>0</v>
      </c>
      <c r="AQ122" s="179">
        <f>IF($L$17&gt;$G121,($L$17-$G121)*M122,0)</f>
        <v>0</v>
      </c>
      <c r="AT122" s="179">
        <f>IF($O$17&gt;$G121,($O$17-$G121)*P122,0)</f>
        <v>0</v>
      </c>
      <c r="AU122" s="179"/>
      <c r="AW122" s="179">
        <f>IF($R$17&gt;$G121,($R$17-$G121)*S122,0)</f>
        <v>0</v>
      </c>
      <c r="AZ122" s="179">
        <f>IF($X$17&gt;$G121,($X$17-$G121)*Y122,0)</f>
        <v>0</v>
      </c>
      <c r="BC122" s="179">
        <f>IF($AA$17&gt;$G121,($AA$17-$G121)*AB122,0)</f>
        <v>0</v>
      </c>
      <c r="BF122" s="179">
        <f>IF($AD$17&gt;$G121,($AD$17-$G121)*AE122,0)</f>
        <v>0</v>
      </c>
      <c r="BI122" s="179">
        <f>IF($AG$17&gt;$G121,($AG$17-$G121)*AH122,0)</f>
        <v>0</v>
      </c>
      <c r="BL122" s="179">
        <f>IF($AJ$17&gt;$G121,($AJ$17-$G121)*AK122,0)</f>
        <v>0</v>
      </c>
    </row>
    <row r="123" spans="1:64" ht="18" customHeight="1" outlineLevel="1">
      <c r="A123" s="3"/>
      <c r="B123" s="59"/>
      <c r="C123" s="164"/>
      <c r="D123" s="60" t="s">
        <v>171</v>
      </c>
      <c r="E123" s="201" t="s">
        <v>123</v>
      </c>
      <c r="F123" s="61" t="s">
        <v>51</v>
      </c>
      <c r="G123" s="202">
        <v>5000000</v>
      </c>
      <c r="H123" s="97"/>
      <c r="I123" s="185"/>
      <c r="J123" s="85">
        <f aca="true" t="shared" si="135" ref="J123">IF($H123="X",K123,IF(I123="X",K123,0))</f>
        <v>0</v>
      </c>
      <c r="K123" s="106">
        <f>'Tabella-Z2'!G100</f>
        <v>0.018</v>
      </c>
      <c r="L123" s="186"/>
      <c r="M123" s="85">
        <f aca="true" t="shared" si="136" ref="M123">IF($H123="X",N123,IF(L123="X",N123,0))</f>
        <v>0</v>
      </c>
      <c r="N123" s="106">
        <f>'Tabella-Z2'!H100</f>
        <v>0.02</v>
      </c>
      <c r="O123" s="186"/>
      <c r="P123" s="85">
        <f aca="true" t="shared" si="137" ref="P123">IF($H123="X",Q123,IF(O123="X",Q123,0))</f>
        <v>0</v>
      </c>
      <c r="Q123" s="106">
        <f>'Tabella-Z2'!J100</f>
        <v>0.018</v>
      </c>
      <c r="R123" s="186"/>
      <c r="S123" s="85">
        <f aca="true" t="shared" si="138" ref="S123">IF($H123="X",T123,IF(R123="X",T123,0))</f>
        <v>0</v>
      </c>
      <c r="T123" s="106">
        <f>'Tabella-Z2'!J100</f>
        <v>0.018</v>
      </c>
      <c r="U123" s="186"/>
      <c r="V123" s="85">
        <f aca="true" t="shared" si="139" ref="V123">IF($H123="X",W123,IF(U123="X",W123,0))</f>
        <v>0</v>
      </c>
      <c r="W123" s="106">
        <f>'Tabella-Z2'!J100</f>
        <v>0.018</v>
      </c>
      <c r="X123" s="186"/>
      <c r="Y123" s="85">
        <f aca="true" t="shared" si="140" ref="Y123">IF($H123="X",Z123,IF(X123="X",Z123,0))</f>
        <v>0</v>
      </c>
      <c r="Z123" s="106">
        <f>'Tabella-Z2'!L100</f>
        <v>0.02</v>
      </c>
      <c r="AA123" s="186"/>
      <c r="AB123" s="85">
        <f aca="true" t="shared" si="141" ref="AB123">IF($H123="X",AC123,IF(AA123="X",AC123,0))</f>
        <v>0</v>
      </c>
      <c r="AC123" s="106">
        <f>'Tabella-Z2'!M100</f>
        <v>0.02</v>
      </c>
      <c r="AD123" s="186"/>
      <c r="AE123" s="85">
        <f aca="true" t="shared" si="142" ref="AE123">IF($H123="X",AF123,IF(AD123="X",AF123,0))</f>
        <v>0</v>
      </c>
      <c r="AF123" s="106">
        <f>'Tabella-Z2'!N100</f>
        <v>0.018</v>
      </c>
      <c r="AG123" s="186"/>
      <c r="AH123" s="85">
        <f aca="true" t="shared" si="143" ref="AH123">IF($H123="X",AI123,IF(AG123="X",AI123,0))</f>
        <v>0</v>
      </c>
      <c r="AI123" s="106">
        <f>'Tabella-Z2'!O100</f>
        <v>0.02</v>
      </c>
      <c r="AJ123" s="178" t="s">
        <v>34</v>
      </c>
      <c r="AK123" s="178"/>
      <c r="AL123" s="178"/>
      <c r="AM123" s="191"/>
      <c r="AN123" s="179">
        <f>IF($I$17&gt;$G123,$G123*J123,$I$17*J123)</f>
        <v>0</v>
      </c>
      <c r="AQ123" s="179">
        <f>IF($L$17&gt;$G123,$G123*M123,$L$17*M123)</f>
        <v>0</v>
      </c>
      <c r="AT123" s="179">
        <f>IF($O$17&gt;$G123,$G123*P123,$O$17*P123)</f>
        <v>0</v>
      </c>
      <c r="AU123" s="179"/>
      <c r="AW123" s="179">
        <f>IF($R$17&gt;$G123,$G123*S123,$R$17*S123)</f>
        <v>0</v>
      </c>
      <c r="AZ123" s="179">
        <f>IF($X$17&gt;$G123,$G123*Y123,$X$17*Y123)</f>
        <v>0</v>
      </c>
      <c r="BC123" s="179">
        <f>IF($AA$17&gt;$G123,$G123*AB123,$AA$17*AB123)</f>
        <v>0</v>
      </c>
      <c r="BF123" s="179">
        <f>IF($AD$17&gt;$G123,$G123*AE123,$AD$17*AE123)</f>
        <v>0</v>
      </c>
      <c r="BI123" s="179">
        <f>IF($AG$17&gt;$G123,$G123*AH123,$AG$17*AH123)</f>
        <v>0</v>
      </c>
      <c r="BL123" s="179">
        <f>IF($AJ$17&gt;$G123,$G123*AK123,$AJ$17*AK123)</f>
        <v>0</v>
      </c>
    </row>
    <row r="124" spans="1:64" ht="18" customHeight="1" outlineLevel="1">
      <c r="A124" s="3"/>
      <c r="B124" s="59"/>
      <c r="C124" s="164"/>
      <c r="D124" s="60"/>
      <c r="E124" s="201"/>
      <c r="F124" s="61" t="s">
        <v>52</v>
      </c>
      <c r="G124" s="202">
        <v>20000000</v>
      </c>
      <c r="H124" s="97"/>
      <c r="I124" s="185"/>
      <c r="J124" s="72">
        <f>IF(AND($H$123="X",$I$17&gt;G123),K124,IF(AND($I$123="X",$I$17&gt;G123),K124,0))</f>
        <v>0</v>
      </c>
      <c r="K124" s="108">
        <f>'Tabella-Z2'!G101</f>
        <v>0.008</v>
      </c>
      <c r="L124" s="186"/>
      <c r="M124" s="72">
        <f>IF(AND($H$123="X",$L$17&gt;G123),N124,IF(AND($L$123="X",$L$17&gt;G123),N124,0))</f>
        <v>0</v>
      </c>
      <c r="N124" s="108">
        <f>'Tabella-Z2'!H101</f>
        <v>0.01</v>
      </c>
      <c r="O124" s="186"/>
      <c r="P124" s="72">
        <f>IF(AND($H$123="X",$O$17&gt;G123),Q124,IF(AND($O$123="X",$O$17&gt;G123),Q124,0))</f>
        <v>0</v>
      </c>
      <c r="Q124" s="108">
        <f>'Tabella-Z2'!J101</f>
        <v>0.008</v>
      </c>
      <c r="R124" s="186"/>
      <c r="S124" s="72">
        <f>IF(AND($H$123="X",$R$17&gt;G123),T124,IF(AND($R$123="X",$R$17&gt;G123),T124,0))</f>
        <v>0</v>
      </c>
      <c r="T124" s="108">
        <f>'Tabella-Z2'!J101</f>
        <v>0.008</v>
      </c>
      <c r="U124" s="186"/>
      <c r="V124" s="72">
        <f>IF(AND($H$123="X",$R$17&gt;J123),W124,IF(AND($R$123="X",$R$17&gt;J123),W124,0))</f>
        <v>0</v>
      </c>
      <c r="W124" s="108">
        <f>'Tabella-Z2'!J101</f>
        <v>0.008</v>
      </c>
      <c r="X124" s="186"/>
      <c r="Y124" s="72">
        <f>IF(AND($H$123="X",$X$17&gt;G123),Z124,IF(AND($X$123="X",$X$17&gt;G123),Z124,0))</f>
        <v>0</v>
      </c>
      <c r="Z124" s="108">
        <f>'Tabella-Z2'!L101</f>
        <v>0.01</v>
      </c>
      <c r="AA124" s="186"/>
      <c r="AB124" s="72">
        <f>IF(AND($H$123="X",$AA$17&gt;G123),AC124,IF(AND($AA$123="X",$AA$17&gt;G123),AC124,0))</f>
        <v>0</v>
      </c>
      <c r="AC124" s="108">
        <f>'Tabella-Z2'!M101</f>
        <v>0.01</v>
      </c>
      <c r="AD124" s="186"/>
      <c r="AE124" s="72">
        <f>IF(AND($H$123="X",$AD$17&gt;G123),AF124,IF(AND($AD$123="X",$AD$17&gt;G123),AF124,0))</f>
        <v>0</v>
      </c>
      <c r="AF124" s="108">
        <f>'Tabella-Z2'!N101</f>
        <v>0.008</v>
      </c>
      <c r="AG124" s="186"/>
      <c r="AH124" s="72">
        <f>IF(AND($H$123="X",$AG$17&gt;G123),AI124,IF(AND($AG$123="X",$AG$17&gt;G123),AI124,0))</f>
        <v>0</v>
      </c>
      <c r="AI124" s="108">
        <f>'Tabella-Z2'!O101</f>
        <v>0.01</v>
      </c>
      <c r="AJ124" s="140" t="s">
        <v>34</v>
      </c>
      <c r="AK124" s="140"/>
      <c r="AL124" s="140"/>
      <c r="AM124" s="191"/>
      <c r="AN124" s="179">
        <f>IF($I$17&gt;$G123,IF($I$17&gt;$G124,($G124-$G123)*J124,($I$17-$G123)*J124),0)</f>
        <v>0</v>
      </c>
      <c r="AQ124" s="179">
        <f>IF($L$17&gt;$G123,IF($L$17&gt;$G124,($G124-$G123)*M124,($L$17-$G123)*M124),0)</f>
        <v>0</v>
      </c>
      <c r="AT124" s="179">
        <f>IF($O$17&gt;$G123,IF($O$17&gt;$G124,($G124-$G123)*P124,($O$17-$G123)*P124),0)</f>
        <v>0</v>
      </c>
      <c r="AU124" s="179"/>
      <c r="AW124" s="179">
        <f>IF($R$17&gt;$G123,IF($R$17&gt;$G124,($G124-$G123)*S124,($R$17-$G123)*S124),0)</f>
        <v>0</v>
      </c>
      <c r="AZ124" s="179">
        <f>IF($X$17&gt;$G123,IF($X$17&gt;$G124,($G124-$G123)*Y124,($X$17-$G123)*Y124),0)</f>
        <v>0</v>
      </c>
      <c r="BC124" s="179">
        <f>IF($AA$17&gt;$G123,IF($AA$17&gt;$G124,($G124-$G123)*AB124,($AA$17-$G123)*AB124),0)</f>
        <v>0</v>
      </c>
      <c r="BF124" s="179">
        <f>IF($AD$17&gt;$G123,IF($AD$17&gt;$G124,($G124-$G123)*AE124,($AD$17-$G123)*AE124),0)</f>
        <v>0</v>
      </c>
      <c r="BI124" s="179">
        <f>IF($AG$17&gt;$G123,IF($AG$17&gt;$G124,($G124-$G123)*AH124,($AG$17-$G123)*AH124),0)</f>
        <v>0</v>
      </c>
      <c r="BL124" s="179">
        <f>IF($AJ$17&gt;$G123,IF($AJ$17&gt;$G124,($G124-$G123)*AK124,($AJ$17-$G123)*AK124),0)</f>
        <v>0</v>
      </c>
    </row>
    <row r="125" spans="1:64" ht="18" customHeight="1" outlineLevel="1">
      <c r="A125" s="3"/>
      <c r="B125" s="59"/>
      <c r="C125" s="164"/>
      <c r="D125" s="60"/>
      <c r="E125" s="201"/>
      <c r="F125" s="61" t="s">
        <v>42</v>
      </c>
      <c r="G125" s="203"/>
      <c r="H125" s="97"/>
      <c r="I125" s="185"/>
      <c r="J125" s="78">
        <f>IF(AND($H$123="X",$I$17&gt;G124),K125,IF(AND($I$123="X",$I$17&gt;G124),K125,0))</f>
        <v>0</v>
      </c>
      <c r="K125" s="110">
        <f>'Tabella-Z2'!G102</f>
        <v>0.004</v>
      </c>
      <c r="L125" s="186"/>
      <c r="M125" s="78">
        <f>IF(AND($H$123="X",$L$17&gt;G124),N125,IF(AND($L$123="X",$L$17&gt;G124),N125,0))</f>
        <v>0</v>
      </c>
      <c r="N125" s="110">
        <f>'Tabella-Z2'!H102</f>
        <v>0.005</v>
      </c>
      <c r="O125" s="186"/>
      <c r="P125" s="78">
        <f>IF(AND($H$123="X",$O$17&gt;G124),Q125,IF(AND($O$123="X",$O$17&gt;G124),Q125,0))</f>
        <v>0</v>
      </c>
      <c r="Q125" s="110">
        <f>'Tabella-Z2'!J102</f>
        <v>0.004</v>
      </c>
      <c r="R125" s="186"/>
      <c r="S125" s="78">
        <f>IF(AND($H$123="X",$R$17&gt;G124),T125,IF(AND($R$123="X",$R$17&gt;G124),T125,0))</f>
        <v>0</v>
      </c>
      <c r="T125" s="110">
        <f>'Tabella-Z2'!J102</f>
        <v>0.004</v>
      </c>
      <c r="U125" s="186"/>
      <c r="V125" s="78">
        <f>IF(AND($H$123="X",$R$17&gt;J124),W125,IF(AND($R$123="X",$R$17&gt;J124),W125,0))</f>
        <v>0</v>
      </c>
      <c r="W125" s="110">
        <f>'Tabella-Z2'!J102</f>
        <v>0.004</v>
      </c>
      <c r="X125" s="186"/>
      <c r="Y125" s="78">
        <f>IF(AND($H$123="X",$X$17&gt;G124),Z125,IF(AND($X$123="X",$X$17&gt;G124),Z125,0))</f>
        <v>0</v>
      </c>
      <c r="Z125" s="110">
        <f>'Tabella-Z2'!L102</f>
        <v>0.005</v>
      </c>
      <c r="AA125" s="186"/>
      <c r="AB125" s="78">
        <f>IF(AND($H$123="X",$AA$17&gt;G124),AC125,IF(AND($AA$123="X",$AA$17&gt;G124),AC125,0))</f>
        <v>0</v>
      </c>
      <c r="AC125" s="110">
        <f>'Tabella-Z2'!M102</f>
        <v>0.005</v>
      </c>
      <c r="AD125" s="186"/>
      <c r="AE125" s="78">
        <f>IF(AND($H$123="X",$AD$17&gt;G124),AF125,IF(AND($AD$123="X",$AD$17&gt;G124),AF125,0))</f>
        <v>0</v>
      </c>
      <c r="AF125" s="110">
        <f>'Tabella-Z2'!N102</f>
        <v>0.004</v>
      </c>
      <c r="AG125" s="186"/>
      <c r="AH125" s="78">
        <f>IF(AND($H$123="X",$AG$17&gt;G124),AI125,IF(AND($AG$123="X",$AG$17&gt;G124),AI125,0))</f>
        <v>0</v>
      </c>
      <c r="AI125" s="110">
        <f>'Tabella-Z2'!O102</f>
        <v>0.005</v>
      </c>
      <c r="AJ125" s="141" t="s">
        <v>34</v>
      </c>
      <c r="AK125" s="141"/>
      <c r="AL125" s="141"/>
      <c r="AM125" s="191"/>
      <c r="AN125" s="179">
        <f>IF($I$17&gt;$G124,($I$17-$G124)*J125,0)</f>
        <v>0</v>
      </c>
      <c r="AQ125" s="179">
        <f>IF($L$17&gt;$G124,($L$17-$G124)*M125,0)</f>
        <v>0</v>
      </c>
      <c r="AT125" s="179">
        <f>IF($O$17&gt;$G124,($O$17-$G124)*P125,0)</f>
        <v>0</v>
      </c>
      <c r="AU125" s="179"/>
      <c r="AW125" s="179">
        <f>IF($R$17&gt;$G124,($R$17-$G124)*S125,0)</f>
        <v>0</v>
      </c>
      <c r="AZ125" s="179">
        <f>IF($X$17&gt;$G124,($X$17-$G124)*Y125,0)</f>
        <v>0</v>
      </c>
      <c r="BC125" s="179">
        <f>IF($AA$17&gt;$G124,($AA$17-$G124)*AB125,0)</f>
        <v>0</v>
      </c>
      <c r="BF125" s="179">
        <f>IF($AD$17&gt;$G124,($AD$17-$G124)*AE125,0)</f>
        <v>0</v>
      </c>
      <c r="BI125" s="179">
        <f>IF($AG$17&gt;$G124,($AG$17-$G124)*AH125,0)</f>
        <v>0</v>
      </c>
      <c r="BL125" s="179">
        <f>IF($AJ$17&gt;$G124,($AJ$17-$G124)*AK125,0)</f>
        <v>0</v>
      </c>
    </row>
    <row r="126" spans="1:39" ht="18" customHeight="1" outlineLevel="1">
      <c r="A126" s="3"/>
      <c r="B126" s="59"/>
      <c r="C126" s="164"/>
      <c r="D126" s="192" t="s">
        <v>172</v>
      </c>
      <c r="E126" s="61" t="s">
        <v>173</v>
      </c>
      <c r="F126" s="61"/>
      <c r="G126" s="61"/>
      <c r="H126" s="68"/>
      <c r="I126" s="182"/>
      <c r="J126" s="145">
        <f t="shared" si="128"/>
        <v>0</v>
      </c>
      <c r="K126" s="146">
        <f>'Tabella-Z2'!G103</f>
        <v>0.01</v>
      </c>
      <c r="L126" s="144"/>
      <c r="M126" s="145">
        <f t="shared" si="129"/>
        <v>0</v>
      </c>
      <c r="N126" s="146">
        <f>'Tabella-Z2'!H103</f>
        <v>0.01</v>
      </c>
      <c r="O126" s="144"/>
      <c r="P126" s="145">
        <f t="shared" si="130"/>
        <v>0</v>
      </c>
      <c r="Q126" s="146">
        <f>'Tabella-Z2'!J103</f>
        <v>0.01</v>
      </c>
      <c r="R126" s="144"/>
      <c r="S126" s="145">
        <f t="shared" si="122"/>
        <v>0</v>
      </c>
      <c r="T126" s="146">
        <f>'Tabella-Z2'!J103</f>
        <v>0.01</v>
      </c>
      <c r="U126" s="144"/>
      <c r="V126" s="145">
        <f aca="true" t="shared" si="144" ref="V126:V127">IF($H126="X",W126,IF(U126="X",W126,0))</f>
        <v>0</v>
      </c>
      <c r="W126" s="146">
        <f>'Tabella-Z2'!J103</f>
        <v>0.01</v>
      </c>
      <c r="X126" s="144"/>
      <c r="Y126" s="145">
        <f t="shared" si="131"/>
        <v>0</v>
      </c>
      <c r="Z126" s="146">
        <f>'Tabella-Z2'!L103</f>
        <v>0.01</v>
      </c>
      <c r="AA126" s="144"/>
      <c r="AB126" s="145">
        <f t="shared" si="132"/>
        <v>0</v>
      </c>
      <c r="AC126" s="146">
        <f>'Tabella-Z2'!M103</f>
        <v>0.01</v>
      </c>
      <c r="AD126" s="144"/>
      <c r="AE126" s="145">
        <f t="shared" si="133"/>
        <v>0</v>
      </c>
      <c r="AF126" s="146">
        <f>'Tabella-Z2'!N103</f>
        <v>0.01</v>
      </c>
      <c r="AG126" s="144"/>
      <c r="AH126" s="145">
        <f t="shared" si="134"/>
        <v>0</v>
      </c>
      <c r="AI126" s="146">
        <f>'Tabella-Z2'!O103</f>
        <v>0.01</v>
      </c>
      <c r="AJ126" s="147" t="s">
        <v>34</v>
      </c>
      <c r="AK126" s="147"/>
      <c r="AL126" s="147"/>
      <c r="AM126" s="191"/>
    </row>
    <row r="127" spans="1:39" ht="18" customHeight="1" outlineLevel="1">
      <c r="A127" s="3"/>
      <c r="B127" s="59"/>
      <c r="C127" s="164"/>
      <c r="D127" s="192" t="s">
        <v>174</v>
      </c>
      <c r="E127" s="61" t="s">
        <v>175</v>
      </c>
      <c r="F127" s="61"/>
      <c r="G127" s="61"/>
      <c r="H127" s="187"/>
      <c r="I127" s="168"/>
      <c r="J127" s="72">
        <f t="shared" si="128"/>
        <v>0</v>
      </c>
      <c r="K127" s="108">
        <f>'Tabella-Z2'!G104</f>
        <v>0.13</v>
      </c>
      <c r="L127" s="71"/>
      <c r="M127" s="72">
        <f t="shared" si="129"/>
        <v>0</v>
      </c>
      <c r="N127" s="108">
        <f>'Tabella-Z2'!H104</f>
        <v>0.13</v>
      </c>
      <c r="O127" s="71"/>
      <c r="P127" s="72">
        <f t="shared" si="130"/>
        <v>0</v>
      </c>
      <c r="Q127" s="108">
        <f>'Tabella-Z2'!J104</f>
        <v>0.13</v>
      </c>
      <c r="R127" s="71"/>
      <c r="S127" s="72">
        <f t="shared" si="122"/>
        <v>0</v>
      </c>
      <c r="T127" s="108">
        <f>'Tabella-Z2'!J104</f>
        <v>0.13</v>
      </c>
      <c r="U127" s="71"/>
      <c r="V127" s="72">
        <f t="shared" si="144"/>
        <v>0</v>
      </c>
      <c r="W127" s="108">
        <f>'Tabella-Z2'!J104</f>
        <v>0.13</v>
      </c>
      <c r="X127" s="71"/>
      <c r="Y127" s="72">
        <f t="shared" si="131"/>
        <v>0</v>
      </c>
      <c r="Z127" s="108">
        <f>'Tabella-Z2'!L104</f>
        <v>0.13</v>
      </c>
      <c r="AA127" s="71"/>
      <c r="AB127" s="72">
        <f t="shared" si="132"/>
        <v>0</v>
      </c>
      <c r="AC127" s="108">
        <f>'Tabella-Z2'!M104</f>
        <v>0.13</v>
      </c>
      <c r="AD127" s="71"/>
      <c r="AE127" s="72">
        <f t="shared" si="133"/>
        <v>0</v>
      </c>
      <c r="AF127" s="108">
        <f>'Tabella-Z2'!N104</f>
        <v>0.13</v>
      </c>
      <c r="AG127" s="71"/>
      <c r="AH127" s="72">
        <f t="shared" si="134"/>
        <v>0</v>
      </c>
      <c r="AI127" s="108">
        <f>'Tabella-Z2'!O104</f>
        <v>0.13</v>
      </c>
      <c r="AJ127" s="140" t="s">
        <v>34</v>
      </c>
      <c r="AK127" s="140"/>
      <c r="AL127" s="140"/>
      <c r="AM127" s="191"/>
    </row>
    <row r="128" spans="1:39" ht="18" customHeight="1" outlineLevel="1">
      <c r="A128" s="3"/>
      <c r="B128" s="115" t="s">
        <v>55</v>
      </c>
      <c r="C128" s="115"/>
      <c r="D128" s="115"/>
      <c r="E128" s="115"/>
      <c r="F128" s="116" t="s">
        <v>56</v>
      </c>
      <c r="G128" s="116"/>
      <c r="H128" s="116"/>
      <c r="I128" s="118"/>
      <c r="J128" s="119">
        <f>SUM(J92:J103,J113:J119,J126:J127)</f>
        <v>0</v>
      </c>
      <c r="K128" s="120">
        <f>J128</f>
        <v>0</v>
      </c>
      <c r="L128" s="118"/>
      <c r="M128" s="119">
        <f>SUM(M92:M103,M113:M119,M126:M127)</f>
        <v>0</v>
      </c>
      <c r="N128" s="120">
        <f>M128</f>
        <v>0</v>
      </c>
      <c r="O128" s="118"/>
      <c r="P128" s="119">
        <f>SUM(P92:P103,P113:P119,P126:P127)</f>
        <v>0</v>
      </c>
      <c r="Q128" s="120">
        <f>P128</f>
        <v>0</v>
      </c>
      <c r="R128" s="118"/>
      <c r="S128" s="119">
        <f>SUM(S92:S103,S113:S119,S126:S127)</f>
        <v>0</v>
      </c>
      <c r="T128" s="120">
        <f>S128</f>
        <v>0</v>
      </c>
      <c r="U128" s="118"/>
      <c r="V128" s="119">
        <f>SUM(V92:V103,V113:V119,V126:V127)</f>
        <v>0</v>
      </c>
      <c r="W128" s="120">
        <f>V128</f>
        <v>0</v>
      </c>
      <c r="X128" s="118"/>
      <c r="Y128" s="119">
        <f>SUM(Y92:Y103,Y113:Y119,Y126:Y127)</f>
        <v>0</v>
      </c>
      <c r="Z128" s="120">
        <f>Y128</f>
        <v>0</v>
      </c>
      <c r="AA128" s="118"/>
      <c r="AB128" s="119">
        <f>SUM(AB92:AB103,AB113:AB119,AB126:AB127)</f>
        <v>0</v>
      </c>
      <c r="AC128" s="120">
        <f>AB128</f>
        <v>0</v>
      </c>
      <c r="AD128" s="118"/>
      <c r="AE128" s="119">
        <f>SUM(AE92:AE103,AE113:AE119,AE126:AE127)</f>
        <v>0</v>
      </c>
      <c r="AF128" s="120">
        <f>AE128</f>
        <v>0</v>
      </c>
      <c r="AG128" s="118"/>
      <c r="AH128" s="119">
        <f>SUM(AH92:AH103,AH113:AH119,AH126:AH127)</f>
        <v>0</v>
      </c>
      <c r="AI128" s="120">
        <f>AH128</f>
        <v>0</v>
      </c>
      <c r="AJ128" s="118"/>
      <c r="AK128" s="119">
        <f>SUM(AK92:AK103,AK113:AK119,AK126:AK127)</f>
        <v>0</v>
      </c>
      <c r="AL128" s="162">
        <f>AK128</f>
        <v>0</v>
      </c>
      <c r="AM128" s="6"/>
    </row>
    <row r="129" spans="1:39" ht="33" customHeight="1" outlineLevel="1">
      <c r="A129" s="3"/>
      <c r="B129" s="123" t="s">
        <v>57</v>
      </c>
      <c r="C129" s="123"/>
      <c r="D129" s="123"/>
      <c r="E129" s="123"/>
      <c r="F129" s="124" t="s">
        <v>58</v>
      </c>
      <c r="G129" s="124"/>
      <c r="H129" s="124"/>
      <c r="I129" s="125">
        <f>K128*I17*I18*I20+I18*I20*SUM(AN104:AN125)</f>
        <v>0</v>
      </c>
      <c r="J129" s="125"/>
      <c r="K129" s="125"/>
      <c r="L129" s="125">
        <f>N128*L17*L18*L20+L18*L20*SUM(AQ104:AQ125)</f>
        <v>0</v>
      </c>
      <c r="M129" s="125"/>
      <c r="N129" s="125"/>
      <c r="O129" s="125">
        <f>Q128*O17*O18*O20+O18*O20*SUM(AT104:AT125)</f>
        <v>0</v>
      </c>
      <c r="P129" s="125"/>
      <c r="Q129" s="125"/>
      <c r="R129" s="125">
        <f>T128*R17*R18*R20+R18*R20*SUM(AW104:AW125)</f>
        <v>0</v>
      </c>
      <c r="S129" s="125"/>
      <c r="T129" s="125"/>
      <c r="U129" s="125">
        <f>W128*U17*U18*U20+U18*U20*SUM(AZ104:AZ125)</f>
        <v>0</v>
      </c>
      <c r="V129" s="125"/>
      <c r="W129" s="125"/>
      <c r="X129" s="125">
        <f>Z128*X17*X18*X20+X18*X20*SUM(AZ104:AZ125)</f>
        <v>0</v>
      </c>
      <c r="Y129" s="125"/>
      <c r="Z129" s="125"/>
      <c r="AA129" s="125">
        <f>AC128*AA17*AA18*AA20+AA18*AA20*SUM(BC104:BC125)</f>
        <v>0</v>
      </c>
      <c r="AB129" s="125"/>
      <c r="AC129" s="125"/>
      <c r="AD129" s="125">
        <f>AF128*AD17*AD18*AD20+AD18*AD20*SUM(BF104:BF125)</f>
        <v>0</v>
      </c>
      <c r="AE129" s="125"/>
      <c r="AF129" s="125"/>
      <c r="AG129" s="125">
        <f>AI128*AG17*AG18*AG20+AG18*AG20*SUM(BI104:BI125)</f>
        <v>0</v>
      </c>
      <c r="AH129" s="125"/>
      <c r="AI129" s="125"/>
      <c r="AJ129" s="163">
        <f>AL128*AJ17*AJ18*AJ20+AJ18*AJ20*SUM(BL104:BL125)</f>
        <v>0</v>
      </c>
      <c r="AK129" s="163"/>
      <c r="AL129" s="163"/>
      <c r="AM129" s="126"/>
    </row>
    <row r="130" spans="1:39" ht="24.75" customHeight="1" outlineLevel="1">
      <c r="A130" s="3"/>
      <c r="B130" s="127" t="s">
        <v>59</v>
      </c>
      <c r="C130" s="127"/>
      <c r="D130" s="127"/>
      <c r="E130" s="127"/>
      <c r="F130" s="127"/>
      <c r="G130" s="127"/>
      <c r="H130" s="128"/>
      <c r="I130" s="129">
        <f>SUM(I129:AL129)</f>
        <v>0</v>
      </c>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6"/>
    </row>
    <row r="131" spans="1:39" ht="9.75" customHeight="1">
      <c r="A131" s="3"/>
      <c r="B131" s="130"/>
      <c r="C131" s="131"/>
      <c r="D131" s="131"/>
      <c r="E131" s="131"/>
      <c r="F131" s="132"/>
      <c r="G131" s="133"/>
      <c r="H131" s="133"/>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26"/>
    </row>
    <row r="132" spans="1:39" ht="18" customHeight="1" outlineLevel="1">
      <c r="A132" s="3"/>
      <c r="B132" s="58" t="str">
        <f>C133</f>
        <v> b.III) PROGETTAZIONE ESECUTIVA  </v>
      </c>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126"/>
    </row>
    <row r="133" spans="1:39" ht="18" customHeight="1" outlineLevel="1">
      <c r="A133" s="3"/>
      <c r="B133" s="204" t="s">
        <v>86</v>
      </c>
      <c r="C133" s="205" t="s">
        <v>176</v>
      </c>
      <c r="D133" s="60" t="s">
        <v>177</v>
      </c>
      <c r="E133" s="60" t="s">
        <v>178</v>
      </c>
      <c r="F133" s="60"/>
      <c r="G133" s="60"/>
      <c r="H133" s="165" t="s">
        <v>179</v>
      </c>
      <c r="I133" s="166"/>
      <c r="J133" s="66">
        <f aca="true" t="shared" si="145" ref="J133:J143">IF($H133="X",K133,IF(I133="X",K133,0))</f>
        <v>0.07</v>
      </c>
      <c r="K133" s="138">
        <f>'Tabella-Z2'!G110</f>
        <v>0.07</v>
      </c>
      <c r="L133" s="65"/>
      <c r="M133" s="66">
        <f aca="true" t="shared" si="146" ref="M133:M143">IF($H133="X",N133,IF(L133="X",N133,0))</f>
        <v>0.12</v>
      </c>
      <c r="N133" s="138">
        <f>'Tabella-Z2'!H110</f>
        <v>0.12</v>
      </c>
      <c r="O133" s="65"/>
      <c r="P133" s="66">
        <f aca="true" t="shared" si="147" ref="P133:P143">IF($H133="X",Q133,IF(O133="X",Q133,0))</f>
        <v>0.15</v>
      </c>
      <c r="Q133" s="138">
        <v>0.15</v>
      </c>
      <c r="R133" s="65"/>
      <c r="S133" s="66">
        <f aca="true" t="shared" si="148" ref="S133:S143">IF($H133="X",T133,IF(R133="X",T133,0))</f>
        <v>0.15</v>
      </c>
      <c r="T133" s="138">
        <v>0.15</v>
      </c>
      <c r="U133" s="65"/>
      <c r="V133" s="66">
        <f aca="true" t="shared" si="149" ref="V133:V143">IF($H133="X",W133,IF(U133="X",W133,0))</f>
        <v>0</v>
      </c>
      <c r="W133" s="138">
        <f>IF(U19="",0,IF(VLOOKUP($R$19,'Tabella-Z1'!J32:L44,3)="A",'Tabella-Z2'!J110,'Tabella-Z2'!K110))</f>
        <v>0</v>
      </c>
      <c r="X133" s="65"/>
      <c r="Y133" s="66">
        <f aca="true" t="shared" si="150" ref="Y133:Y143">IF($H133="X",Z133,IF(X133="X",Z133,0))</f>
        <v>0.04</v>
      </c>
      <c r="Z133" s="138">
        <f>'Tabella-Z2'!L110</f>
        <v>0.04</v>
      </c>
      <c r="AA133" s="65"/>
      <c r="AB133" s="66">
        <f aca="true" t="shared" si="151" ref="AB133:AB143">IF($H133="X",AC133,IF(AA133="X",AC133,0))</f>
        <v>0.11</v>
      </c>
      <c r="AC133" s="138">
        <f>'Tabella-Z2'!M110</f>
        <v>0.11</v>
      </c>
      <c r="AD133" s="65"/>
      <c r="AE133" s="66">
        <f aca="true" t="shared" si="152" ref="AE133:AE143">IF($H133="X",AF133,IF(AD133="X",AF133,0))</f>
        <v>0.05</v>
      </c>
      <c r="AF133" s="138">
        <f>'Tabella-Z2'!N110</f>
        <v>0.05</v>
      </c>
      <c r="AG133" s="65"/>
      <c r="AH133" s="66">
        <f aca="true" t="shared" si="153" ref="AH133:AH143">IF($H133="X",AI133,IF(AG133="X",AI133,0))</f>
        <v>0.04</v>
      </c>
      <c r="AI133" s="138">
        <f>'Tabella-Z2'!O110</f>
        <v>0.04</v>
      </c>
      <c r="AJ133" s="139"/>
      <c r="AK133" s="139"/>
      <c r="AL133" s="139"/>
      <c r="AM133" s="6"/>
    </row>
    <row r="134" spans="1:39" ht="18" customHeight="1" outlineLevel="1">
      <c r="A134" s="3"/>
      <c r="B134" s="204"/>
      <c r="C134" s="205"/>
      <c r="D134" s="60" t="s">
        <v>180</v>
      </c>
      <c r="E134" s="60" t="s">
        <v>181</v>
      </c>
      <c r="F134" s="60"/>
      <c r="G134" s="60"/>
      <c r="H134" s="68" t="s">
        <v>179</v>
      </c>
      <c r="I134" s="168"/>
      <c r="J134" s="72">
        <f t="shared" si="145"/>
        <v>0.13</v>
      </c>
      <c r="K134" s="108">
        <f>'Tabella-Z2'!G111</f>
        <v>0.13</v>
      </c>
      <c r="L134" s="71"/>
      <c r="M134" s="72">
        <f t="shared" si="146"/>
        <v>0.13</v>
      </c>
      <c r="N134" s="108">
        <f>'Tabella-Z2'!H111</f>
        <v>0.13</v>
      </c>
      <c r="O134" s="71"/>
      <c r="P134" s="72">
        <f t="shared" si="147"/>
        <v>0.05</v>
      </c>
      <c r="Q134" s="108">
        <f>'Tabella-Z2'!J111</f>
        <v>0.05</v>
      </c>
      <c r="R134" s="71"/>
      <c r="S134" s="72">
        <f t="shared" si="148"/>
        <v>0.05</v>
      </c>
      <c r="T134" s="108">
        <f>'Tabella-Z2'!J111</f>
        <v>0.05</v>
      </c>
      <c r="U134" s="71"/>
      <c r="V134" s="72">
        <f t="shared" si="149"/>
        <v>0.05</v>
      </c>
      <c r="W134" s="108">
        <f>'Tabella-Z2'!J111</f>
        <v>0.05</v>
      </c>
      <c r="X134" s="71"/>
      <c r="Y134" s="72">
        <f t="shared" si="150"/>
        <v>0.08</v>
      </c>
      <c r="Z134" s="108">
        <f>'Tabella-Z2'!L111</f>
        <v>0.08</v>
      </c>
      <c r="AA134" s="71"/>
      <c r="AB134" s="72">
        <f t="shared" si="151"/>
        <v>0.05</v>
      </c>
      <c r="AC134" s="108">
        <f>'Tabella-Z2'!M111</f>
        <v>0.05</v>
      </c>
      <c r="AD134" s="71"/>
      <c r="AE134" s="72">
        <f t="shared" si="152"/>
        <v>0.1</v>
      </c>
      <c r="AF134" s="108">
        <f>'Tabella-Z2'!N111</f>
        <v>0.1</v>
      </c>
      <c r="AG134" s="71"/>
      <c r="AH134" s="72">
        <f t="shared" si="153"/>
        <v>0.08</v>
      </c>
      <c r="AI134" s="108">
        <f>'Tabella-Z2'!O111</f>
        <v>0.08</v>
      </c>
      <c r="AJ134" s="140" t="s">
        <v>34</v>
      </c>
      <c r="AK134" s="140"/>
      <c r="AL134" s="140"/>
      <c r="AM134" s="6"/>
    </row>
    <row r="135" spans="1:39" ht="24.75" customHeight="1" outlineLevel="1">
      <c r="A135" s="3"/>
      <c r="B135" s="204"/>
      <c r="C135" s="205"/>
      <c r="D135" s="60" t="s">
        <v>182</v>
      </c>
      <c r="E135" s="60" t="s">
        <v>183</v>
      </c>
      <c r="F135" s="60"/>
      <c r="G135" s="60"/>
      <c r="H135" s="68" t="s">
        <v>179</v>
      </c>
      <c r="I135" s="168"/>
      <c r="J135" s="72">
        <f t="shared" si="145"/>
        <v>0.04</v>
      </c>
      <c r="K135" s="108">
        <f>'Tabella-Z2'!G112</f>
        <v>0.04</v>
      </c>
      <c r="L135" s="71"/>
      <c r="M135" s="72">
        <f t="shared" si="146"/>
        <v>0.03</v>
      </c>
      <c r="N135" s="108">
        <f>'Tabella-Z2'!H112</f>
        <v>0.03</v>
      </c>
      <c r="O135" s="71"/>
      <c r="P135" s="72">
        <f t="shared" si="147"/>
        <v>0.05</v>
      </c>
      <c r="Q135" s="108">
        <f>'Tabella-Z2'!J112</f>
        <v>0.05</v>
      </c>
      <c r="R135" s="71"/>
      <c r="S135" s="72">
        <f t="shared" si="148"/>
        <v>0.05</v>
      </c>
      <c r="T135" s="108">
        <f>'Tabella-Z2'!J112</f>
        <v>0.05</v>
      </c>
      <c r="U135" s="71"/>
      <c r="V135" s="72">
        <f t="shared" si="149"/>
        <v>0.05</v>
      </c>
      <c r="W135" s="108">
        <f>'Tabella-Z2'!J112</f>
        <v>0.05</v>
      </c>
      <c r="X135" s="71"/>
      <c r="Y135" s="72">
        <f t="shared" si="150"/>
        <v>0.03</v>
      </c>
      <c r="Z135" s="108">
        <f>'Tabella-Z2'!L112</f>
        <v>0.03</v>
      </c>
      <c r="AA135" s="71"/>
      <c r="AB135" s="72">
        <f t="shared" si="151"/>
        <v>0.04</v>
      </c>
      <c r="AC135" s="108">
        <f>'Tabella-Z2'!M112</f>
        <v>0.04</v>
      </c>
      <c r="AD135" s="71"/>
      <c r="AE135" s="72">
        <f t="shared" si="152"/>
        <v>0.03</v>
      </c>
      <c r="AF135" s="108">
        <f>'Tabella-Z2'!N112</f>
        <v>0.03</v>
      </c>
      <c r="AG135" s="71"/>
      <c r="AH135" s="72">
        <f t="shared" si="153"/>
        <v>0.03</v>
      </c>
      <c r="AI135" s="108">
        <f>'Tabella-Z2'!O112</f>
        <v>0.03</v>
      </c>
      <c r="AJ135" s="140" t="s">
        <v>34</v>
      </c>
      <c r="AK135" s="140"/>
      <c r="AL135" s="140"/>
      <c r="AM135" s="6"/>
    </row>
    <row r="136" spans="1:39" ht="18" customHeight="1" outlineLevel="1">
      <c r="A136" s="3"/>
      <c r="B136" s="204"/>
      <c r="C136" s="205"/>
      <c r="D136" s="60" t="s">
        <v>184</v>
      </c>
      <c r="E136" s="60" t="s">
        <v>185</v>
      </c>
      <c r="F136" s="60"/>
      <c r="G136" s="60"/>
      <c r="H136" s="68" t="s">
        <v>179</v>
      </c>
      <c r="I136" s="168"/>
      <c r="J136" s="72">
        <f t="shared" si="145"/>
        <v>0.02</v>
      </c>
      <c r="K136" s="108">
        <f>'Tabella-Z2'!G113</f>
        <v>0.02</v>
      </c>
      <c r="L136" s="71"/>
      <c r="M136" s="72">
        <f t="shared" si="146"/>
        <v>0.01</v>
      </c>
      <c r="N136" s="108">
        <f>'Tabella-Z2'!H113</f>
        <v>0.01</v>
      </c>
      <c r="O136" s="71"/>
      <c r="P136" s="72">
        <f t="shared" si="147"/>
        <v>0.02</v>
      </c>
      <c r="Q136" s="108">
        <f>'Tabella-Z2'!J113</f>
        <v>0.02</v>
      </c>
      <c r="R136" s="71"/>
      <c r="S136" s="72">
        <f t="shared" si="148"/>
        <v>0.02</v>
      </c>
      <c r="T136" s="108">
        <f>'Tabella-Z2'!J113</f>
        <v>0.02</v>
      </c>
      <c r="U136" s="71"/>
      <c r="V136" s="72">
        <f t="shared" si="149"/>
        <v>0.02</v>
      </c>
      <c r="W136" s="108">
        <f>'Tabella-Z2'!J113</f>
        <v>0.02</v>
      </c>
      <c r="X136" s="71"/>
      <c r="Y136" s="72">
        <f t="shared" si="150"/>
        <v>0.02</v>
      </c>
      <c r="Z136" s="108">
        <f>'Tabella-Z2'!L113</f>
        <v>0.02</v>
      </c>
      <c r="AA136" s="71"/>
      <c r="AB136" s="72">
        <f t="shared" si="151"/>
        <v>0.02</v>
      </c>
      <c r="AC136" s="108">
        <f>'Tabella-Z2'!M113</f>
        <v>0.02</v>
      </c>
      <c r="AD136" s="71"/>
      <c r="AE136" s="72">
        <f t="shared" si="152"/>
        <v>0.02</v>
      </c>
      <c r="AF136" s="108">
        <f>'Tabella-Z2'!N113</f>
        <v>0.02</v>
      </c>
      <c r="AG136" s="71"/>
      <c r="AH136" s="72">
        <f t="shared" si="153"/>
        <v>0.02</v>
      </c>
      <c r="AI136" s="108">
        <f>'Tabella-Z2'!O113</f>
        <v>0.02</v>
      </c>
      <c r="AJ136" s="140" t="s">
        <v>34</v>
      </c>
      <c r="AK136" s="140"/>
      <c r="AL136" s="140"/>
      <c r="AM136" s="6"/>
    </row>
    <row r="137" spans="1:39" ht="18" customHeight="1" outlineLevel="1">
      <c r="A137" s="3"/>
      <c r="B137" s="204"/>
      <c r="C137" s="205"/>
      <c r="D137" s="60" t="s">
        <v>186</v>
      </c>
      <c r="E137" s="60" t="s">
        <v>187</v>
      </c>
      <c r="F137" s="60"/>
      <c r="G137" s="60"/>
      <c r="H137" s="68" t="s">
        <v>179</v>
      </c>
      <c r="I137" s="168"/>
      <c r="J137" s="72">
        <f t="shared" si="145"/>
        <v>0.02</v>
      </c>
      <c r="K137" s="108">
        <f>'Tabella-Z2'!G114</f>
        <v>0.02</v>
      </c>
      <c r="L137" s="71"/>
      <c r="M137" s="72">
        <f t="shared" si="146"/>
        <v>0.025</v>
      </c>
      <c r="N137" s="108">
        <f>'Tabella-Z2'!H114</f>
        <v>0.025</v>
      </c>
      <c r="O137" s="71"/>
      <c r="P137" s="72">
        <f t="shared" si="147"/>
        <v>0.03</v>
      </c>
      <c r="Q137" s="108">
        <f>'Tabella-Z2'!J114</f>
        <v>0.03</v>
      </c>
      <c r="R137" s="71"/>
      <c r="S137" s="72">
        <f t="shared" si="148"/>
        <v>0.03</v>
      </c>
      <c r="T137" s="108">
        <f>'Tabella-Z2'!J114</f>
        <v>0.03</v>
      </c>
      <c r="U137" s="71"/>
      <c r="V137" s="72">
        <f t="shared" si="149"/>
        <v>0.03</v>
      </c>
      <c r="W137" s="108">
        <f>'Tabella-Z2'!J114</f>
        <v>0.03</v>
      </c>
      <c r="X137" s="71"/>
      <c r="Y137" s="72">
        <f t="shared" si="150"/>
        <v>0.03</v>
      </c>
      <c r="Z137" s="108">
        <f>'Tabella-Z2'!L114</f>
        <v>0.03</v>
      </c>
      <c r="AA137" s="71"/>
      <c r="AB137" s="72">
        <f t="shared" si="151"/>
        <v>0.02</v>
      </c>
      <c r="AC137" s="108">
        <f>'Tabella-Z2'!M114</f>
        <v>0.02</v>
      </c>
      <c r="AD137" s="71"/>
      <c r="AE137" s="72">
        <f t="shared" si="152"/>
        <v>0.02</v>
      </c>
      <c r="AF137" s="108">
        <f>'Tabella-Z2'!N114</f>
        <v>0.02</v>
      </c>
      <c r="AG137" s="71"/>
      <c r="AH137" s="72">
        <f t="shared" si="153"/>
        <v>0.03</v>
      </c>
      <c r="AI137" s="108">
        <f>'Tabella-Z2'!O114</f>
        <v>0.03</v>
      </c>
      <c r="AJ137" s="140" t="s">
        <v>34</v>
      </c>
      <c r="AK137" s="140"/>
      <c r="AL137" s="140"/>
      <c r="AM137" s="6"/>
    </row>
    <row r="138" spans="1:39" ht="18" customHeight="1" outlineLevel="1">
      <c r="A138" s="3"/>
      <c r="B138" s="204"/>
      <c r="C138" s="205"/>
      <c r="D138" s="60" t="s">
        <v>188</v>
      </c>
      <c r="E138" s="60" t="s">
        <v>111</v>
      </c>
      <c r="F138" s="60"/>
      <c r="G138" s="60"/>
      <c r="H138" s="68" t="s">
        <v>179</v>
      </c>
      <c r="I138" s="168"/>
      <c r="J138" s="72">
        <f t="shared" si="145"/>
        <v>0.03</v>
      </c>
      <c r="K138" s="108">
        <f>'Tabella-Z2'!G115</f>
        <v>0.03</v>
      </c>
      <c r="L138" s="71"/>
      <c r="M138" s="72">
        <f t="shared" si="146"/>
        <v>0.03</v>
      </c>
      <c r="N138" s="108">
        <f>'Tabella-Z2'!H115</f>
        <v>0.03</v>
      </c>
      <c r="O138" s="71"/>
      <c r="P138" s="72">
        <f t="shared" si="147"/>
        <v>0.03</v>
      </c>
      <c r="Q138" s="108">
        <f>'Tabella-Z2'!J115</f>
        <v>0.03</v>
      </c>
      <c r="R138" s="71"/>
      <c r="S138" s="72">
        <f t="shared" si="148"/>
        <v>0.03</v>
      </c>
      <c r="T138" s="108">
        <f>'Tabella-Z2'!J115</f>
        <v>0.03</v>
      </c>
      <c r="U138" s="71"/>
      <c r="V138" s="72">
        <f t="shared" si="149"/>
        <v>0.03</v>
      </c>
      <c r="W138" s="108">
        <f>'Tabella-Z2'!J115</f>
        <v>0.03</v>
      </c>
      <c r="X138" s="71"/>
      <c r="Y138" s="72">
        <f t="shared" si="150"/>
        <v>0.03</v>
      </c>
      <c r="Z138" s="108">
        <f>'Tabella-Z2'!L115</f>
        <v>0.03</v>
      </c>
      <c r="AA138" s="71"/>
      <c r="AB138" s="72">
        <f t="shared" si="151"/>
        <v>0.03</v>
      </c>
      <c r="AC138" s="108">
        <f>'Tabella-Z2'!M115</f>
        <v>0.03</v>
      </c>
      <c r="AD138" s="71"/>
      <c r="AE138" s="72">
        <f t="shared" si="152"/>
        <v>0.03</v>
      </c>
      <c r="AF138" s="108">
        <f>'Tabella-Z2'!N115</f>
        <v>0.03</v>
      </c>
      <c r="AG138" s="71"/>
      <c r="AH138" s="72">
        <f t="shared" si="153"/>
        <v>0.03</v>
      </c>
      <c r="AI138" s="108">
        <f>'Tabella-Z2'!O115</f>
        <v>0.03</v>
      </c>
      <c r="AJ138" s="140" t="s">
        <v>34</v>
      </c>
      <c r="AK138" s="140"/>
      <c r="AL138" s="140"/>
      <c r="AM138" s="6"/>
    </row>
    <row r="139" spans="1:39" ht="18" customHeight="1" outlineLevel="1">
      <c r="A139" s="3"/>
      <c r="B139" s="204"/>
      <c r="C139" s="205"/>
      <c r="D139" s="60" t="s">
        <v>189</v>
      </c>
      <c r="E139" s="60" t="s">
        <v>190</v>
      </c>
      <c r="F139" s="60"/>
      <c r="G139" s="60"/>
      <c r="H139" s="68" t="s">
        <v>179</v>
      </c>
      <c r="I139" s="168"/>
      <c r="J139" s="72">
        <f t="shared" si="145"/>
        <v>0.1</v>
      </c>
      <c r="K139" s="108">
        <f>'Tabella-Z2'!G116</f>
        <v>0.1</v>
      </c>
      <c r="L139" s="71"/>
      <c r="M139" s="72">
        <f t="shared" si="146"/>
        <v>0.1</v>
      </c>
      <c r="N139" s="108">
        <f>'Tabella-Z2'!H116</f>
        <v>0.1</v>
      </c>
      <c r="O139" s="71"/>
      <c r="P139" s="72">
        <f t="shared" si="147"/>
        <v>0.1</v>
      </c>
      <c r="Q139" s="108">
        <f>'Tabella-Z2'!J116</f>
        <v>0.1</v>
      </c>
      <c r="R139" s="71"/>
      <c r="S139" s="72">
        <f t="shared" si="148"/>
        <v>0.1</v>
      </c>
      <c r="T139" s="108">
        <f>'Tabella-Z2'!J116</f>
        <v>0.1</v>
      </c>
      <c r="U139" s="71"/>
      <c r="V139" s="72">
        <f t="shared" si="149"/>
        <v>0.1</v>
      </c>
      <c r="W139" s="108">
        <f>'Tabella-Z2'!J116</f>
        <v>0.1</v>
      </c>
      <c r="X139" s="71"/>
      <c r="Y139" s="72">
        <f t="shared" si="150"/>
        <v>0.1</v>
      </c>
      <c r="Z139" s="108">
        <f>'Tabella-Z2'!L116</f>
        <v>0.1</v>
      </c>
      <c r="AA139" s="71"/>
      <c r="AB139" s="72">
        <f t="shared" si="151"/>
        <v>0.1</v>
      </c>
      <c r="AC139" s="108">
        <f>'Tabella-Z2'!M116</f>
        <v>0.1</v>
      </c>
      <c r="AD139" s="71"/>
      <c r="AE139" s="72">
        <f t="shared" si="152"/>
        <v>0.1</v>
      </c>
      <c r="AF139" s="108">
        <f>'Tabella-Z2'!N116</f>
        <v>0.1</v>
      </c>
      <c r="AG139" s="71"/>
      <c r="AH139" s="72">
        <f t="shared" si="153"/>
        <v>0.1</v>
      </c>
      <c r="AI139" s="108">
        <f>'Tabella-Z2'!O116</f>
        <v>0.1</v>
      </c>
      <c r="AJ139" s="140" t="s">
        <v>34</v>
      </c>
      <c r="AK139" s="140"/>
      <c r="AL139" s="140"/>
      <c r="AM139" s="206"/>
    </row>
    <row r="140" spans="1:39" ht="18" customHeight="1" outlineLevel="1">
      <c r="A140" s="3"/>
      <c r="B140" s="204"/>
      <c r="C140" s="205"/>
      <c r="D140" s="60" t="s">
        <v>191</v>
      </c>
      <c r="E140" s="60" t="s">
        <v>192</v>
      </c>
      <c r="F140" s="60"/>
      <c r="G140" s="60"/>
      <c r="H140" s="68"/>
      <c r="I140" s="168"/>
      <c r="J140" s="72">
        <f t="shared" si="145"/>
        <v>0</v>
      </c>
      <c r="K140" s="108">
        <f>'Tabella-Z2'!G117</f>
        <v>0.01</v>
      </c>
      <c r="L140" s="71"/>
      <c r="M140" s="72">
        <f t="shared" si="146"/>
        <v>0</v>
      </c>
      <c r="N140" s="108">
        <f>'Tabella-Z2'!H117</f>
        <v>0.01</v>
      </c>
      <c r="O140" s="71"/>
      <c r="P140" s="72">
        <f t="shared" si="147"/>
        <v>0</v>
      </c>
      <c r="Q140" s="108">
        <f>'Tabella-Z2'!J117</f>
        <v>0.01</v>
      </c>
      <c r="R140" s="71"/>
      <c r="S140" s="72">
        <f t="shared" si="148"/>
        <v>0</v>
      </c>
      <c r="T140" s="108">
        <f>'Tabella-Z2'!J117</f>
        <v>0.01</v>
      </c>
      <c r="U140" s="71"/>
      <c r="V140" s="72">
        <f t="shared" si="149"/>
        <v>0</v>
      </c>
      <c r="W140" s="108">
        <f>'Tabella-Z2'!J117</f>
        <v>0.01</v>
      </c>
      <c r="X140" s="71"/>
      <c r="Y140" s="72">
        <f t="shared" si="150"/>
        <v>0</v>
      </c>
      <c r="Z140" s="108">
        <f>'Tabella-Z2'!L117</f>
        <v>0.01</v>
      </c>
      <c r="AA140" s="71"/>
      <c r="AB140" s="72">
        <f t="shared" si="151"/>
        <v>0</v>
      </c>
      <c r="AC140" s="108">
        <f>'Tabella-Z2'!M117</f>
        <v>0.01</v>
      </c>
      <c r="AD140" s="71"/>
      <c r="AE140" s="72">
        <f t="shared" si="152"/>
        <v>0</v>
      </c>
      <c r="AF140" s="108">
        <f>'Tabella-Z2'!N117</f>
        <v>0.01</v>
      </c>
      <c r="AG140" s="71"/>
      <c r="AH140" s="72">
        <f t="shared" si="153"/>
        <v>0</v>
      </c>
      <c r="AI140" s="108">
        <f>'Tabella-Z2'!O117</f>
        <v>0.01</v>
      </c>
      <c r="AJ140" s="140" t="s">
        <v>34</v>
      </c>
      <c r="AK140" s="140"/>
      <c r="AL140" s="140"/>
      <c r="AM140" s="6"/>
    </row>
    <row r="141" spans="1:39" ht="18" customHeight="1" outlineLevel="1">
      <c r="A141" s="3"/>
      <c r="B141" s="204"/>
      <c r="C141" s="205"/>
      <c r="D141" s="60" t="s">
        <v>193</v>
      </c>
      <c r="E141" s="60" t="s">
        <v>194</v>
      </c>
      <c r="F141" s="60"/>
      <c r="G141" s="60"/>
      <c r="H141" s="68"/>
      <c r="I141" s="168"/>
      <c r="J141" s="72">
        <f t="shared" si="145"/>
        <v>0</v>
      </c>
      <c r="K141" s="108">
        <f>'Tabella-Z2'!G118</f>
        <v>0.13</v>
      </c>
      <c r="L141" s="71"/>
      <c r="M141" s="72">
        <f t="shared" si="146"/>
        <v>0</v>
      </c>
      <c r="N141" s="108">
        <f>'Tabella-Z2'!H118</f>
        <v>0.13</v>
      </c>
      <c r="O141" s="71"/>
      <c r="P141" s="72">
        <f t="shared" si="147"/>
        <v>0</v>
      </c>
      <c r="Q141" s="108">
        <f>'Tabella-Z2'!J118</f>
        <v>0.13</v>
      </c>
      <c r="R141" s="71"/>
      <c r="S141" s="72">
        <f t="shared" si="148"/>
        <v>0</v>
      </c>
      <c r="T141" s="108">
        <f>'Tabella-Z2'!J118</f>
        <v>0.13</v>
      </c>
      <c r="U141" s="71"/>
      <c r="V141" s="72">
        <f t="shared" si="149"/>
        <v>0</v>
      </c>
      <c r="W141" s="108">
        <f>'Tabella-Z2'!J118</f>
        <v>0.13</v>
      </c>
      <c r="X141" s="71"/>
      <c r="Y141" s="72">
        <f t="shared" si="150"/>
        <v>0</v>
      </c>
      <c r="Z141" s="108">
        <f>'Tabella-Z2'!L118</f>
        <v>0.13</v>
      </c>
      <c r="AA141" s="71"/>
      <c r="AB141" s="72">
        <f t="shared" si="151"/>
        <v>0</v>
      </c>
      <c r="AC141" s="108">
        <f>'Tabella-Z2'!M118</f>
        <v>0.13</v>
      </c>
      <c r="AD141" s="71"/>
      <c r="AE141" s="72">
        <f t="shared" si="152"/>
        <v>0</v>
      </c>
      <c r="AF141" s="108">
        <f>'Tabella-Z2'!N118</f>
        <v>0.13</v>
      </c>
      <c r="AG141" s="71"/>
      <c r="AH141" s="72">
        <f t="shared" si="153"/>
        <v>0</v>
      </c>
      <c r="AI141" s="108">
        <f>'Tabella-Z2'!O118</f>
        <v>0.13</v>
      </c>
      <c r="AJ141" s="140" t="s">
        <v>34</v>
      </c>
      <c r="AK141" s="140"/>
      <c r="AL141" s="140"/>
      <c r="AM141" s="6"/>
    </row>
    <row r="142" spans="1:39" ht="18" customHeight="1" outlineLevel="1">
      <c r="A142" s="3"/>
      <c r="B142" s="204"/>
      <c r="C142" s="205"/>
      <c r="D142" s="60" t="s">
        <v>195</v>
      </c>
      <c r="E142" s="60" t="s">
        <v>196</v>
      </c>
      <c r="F142" s="60"/>
      <c r="G142" s="60"/>
      <c r="H142" s="68"/>
      <c r="I142" s="168"/>
      <c r="J142" s="72">
        <f t="shared" si="145"/>
        <v>0</v>
      </c>
      <c r="K142" s="108">
        <f>'Tabella-Z2'!G119</f>
        <v>0.04</v>
      </c>
      <c r="L142" s="71"/>
      <c r="M142" s="72">
        <f t="shared" si="146"/>
        <v>0</v>
      </c>
      <c r="N142" s="108">
        <f>'Tabella-Z2'!H119</f>
        <v>0.04</v>
      </c>
      <c r="O142" s="71"/>
      <c r="P142" s="72">
        <f t="shared" si="147"/>
        <v>0</v>
      </c>
      <c r="Q142" s="108">
        <f>'Tabella-Z2'!J119</f>
        <v>0.04</v>
      </c>
      <c r="R142" s="71"/>
      <c r="S142" s="72">
        <f t="shared" si="148"/>
        <v>0</v>
      </c>
      <c r="T142" s="108">
        <f>'Tabella-Z2'!J119</f>
        <v>0.04</v>
      </c>
      <c r="U142" s="71"/>
      <c r="V142" s="72">
        <f t="shared" si="149"/>
        <v>0</v>
      </c>
      <c r="W142" s="108">
        <f>'Tabella-Z2'!J119</f>
        <v>0.04</v>
      </c>
      <c r="X142" s="71"/>
      <c r="Y142" s="72">
        <f t="shared" si="150"/>
        <v>0</v>
      </c>
      <c r="Z142" s="108">
        <f>'Tabella-Z2'!L119</f>
        <v>0.04</v>
      </c>
      <c r="AA142" s="71"/>
      <c r="AB142" s="72">
        <f t="shared" si="151"/>
        <v>0</v>
      </c>
      <c r="AC142" s="108">
        <f>'Tabella-Z2'!M119</f>
        <v>0.04</v>
      </c>
      <c r="AD142" s="71"/>
      <c r="AE142" s="72">
        <f t="shared" si="152"/>
        <v>0</v>
      </c>
      <c r="AF142" s="108">
        <f>'Tabella-Z2'!N119</f>
        <v>0.04</v>
      </c>
      <c r="AG142" s="71"/>
      <c r="AH142" s="72">
        <f t="shared" si="153"/>
        <v>0</v>
      </c>
      <c r="AI142" s="108">
        <f>'Tabella-Z2'!O119</f>
        <v>0.04</v>
      </c>
      <c r="AJ142" s="140" t="s">
        <v>34</v>
      </c>
      <c r="AK142" s="140"/>
      <c r="AL142" s="140"/>
      <c r="AM142" s="6"/>
    </row>
    <row r="143" spans="1:39" ht="18" customHeight="1" outlineLevel="1">
      <c r="A143" s="3"/>
      <c r="B143" s="204"/>
      <c r="C143" s="205"/>
      <c r="D143" s="60" t="s">
        <v>197</v>
      </c>
      <c r="E143" s="60" t="s">
        <v>198</v>
      </c>
      <c r="F143" s="60"/>
      <c r="G143" s="60"/>
      <c r="H143" s="74"/>
      <c r="I143" s="168"/>
      <c r="J143" s="72">
        <f t="shared" si="145"/>
        <v>0</v>
      </c>
      <c r="K143" s="108">
        <f>'Tabella-Z2'!G120</f>
        <v>0.01</v>
      </c>
      <c r="L143" s="71"/>
      <c r="M143" s="72">
        <f t="shared" si="146"/>
        <v>0</v>
      </c>
      <c r="N143" s="108">
        <f>'Tabella-Z2'!H120</f>
        <v>0.01</v>
      </c>
      <c r="O143" s="71"/>
      <c r="P143" s="72">
        <f t="shared" si="147"/>
        <v>0</v>
      </c>
      <c r="Q143" s="108">
        <f>'Tabella-Z2'!J120</f>
        <v>0.01</v>
      </c>
      <c r="R143" s="71"/>
      <c r="S143" s="72">
        <f t="shared" si="148"/>
        <v>0</v>
      </c>
      <c r="T143" s="108">
        <f>'Tabella-Z2'!J120</f>
        <v>0.01</v>
      </c>
      <c r="U143" s="71"/>
      <c r="V143" s="72">
        <f t="shared" si="149"/>
        <v>0</v>
      </c>
      <c r="W143" s="108">
        <f>'Tabella-Z2'!J120</f>
        <v>0.01</v>
      </c>
      <c r="X143" s="71"/>
      <c r="Y143" s="72">
        <f t="shared" si="150"/>
        <v>0</v>
      </c>
      <c r="Z143" s="108">
        <f>'Tabella-Z2'!L120</f>
        <v>0.01</v>
      </c>
      <c r="AA143" s="71"/>
      <c r="AB143" s="72">
        <f t="shared" si="151"/>
        <v>0</v>
      </c>
      <c r="AC143" s="108">
        <f>'Tabella-Z2'!M120</f>
        <v>0.01</v>
      </c>
      <c r="AD143" s="71"/>
      <c r="AE143" s="72">
        <f t="shared" si="152"/>
        <v>0</v>
      </c>
      <c r="AF143" s="108">
        <f>'Tabella-Z2'!N120</f>
        <v>0.01</v>
      </c>
      <c r="AG143" s="71"/>
      <c r="AH143" s="72">
        <f t="shared" si="153"/>
        <v>0</v>
      </c>
      <c r="AI143" s="108">
        <f>'Tabella-Z2'!O120</f>
        <v>0.01</v>
      </c>
      <c r="AJ143" s="141" t="s">
        <v>34</v>
      </c>
      <c r="AK143" s="141"/>
      <c r="AL143" s="141"/>
      <c r="AM143" s="6"/>
    </row>
    <row r="144" spans="1:39" ht="18" customHeight="1" outlineLevel="1">
      <c r="A144" s="3"/>
      <c r="B144" s="115" t="s">
        <v>199</v>
      </c>
      <c r="C144" s="115"/>
      <c r="D144" s="115"/>
      <c r="E144" s="115"/>
      <c r="F144" s="116" t="s">
        <v>56</v>
      </c>
      <c r="G144" s="116"/>
      <c r="H144" s="116"/>
      <c r="I144" s="118"/>
      <c r="J144" s="119">
        <f>SUM(J133:J143)</f>
        <v>0.41</v>
      </c>
      <c r="K144" s="120">
        <f>J144</f>
        <v>0.41</v>
      </c>
      <c r="L144" s="118"/>
      <c r="M144" s="119">
        <f>SUM(M133:M143)</f>
        <v>0.445</v>
      </c>
      <c r="N144" s="120">
        <f>M144</f>
        <v>0.445</v>
      </c>
      <c r="O144" s="118"/>
      <c r="P144" s="119">
        <f>SUM(P133:P143)</f>
        <v>0.43000000000000005</v>
      </c>
      <c r="Q144" s="120">
        <f>P144</f>
        <v>0.43000000000000005</v>
      </c>
      <c r="R144" s="118"/>
      <c r="S144" s="119">
        <f>SUM(S133:S143)</f>
        <v>0.43000000000000005</v>
      </c>
      <c r="T144" s="120">
        <f>S144</f>
        <v>0.43000000000000005</v>
      </c>
      <c r="U144" s="118"/>
      <c r="V144" s="119">
        <f>SUM(V133:V143)</f>
        <v>0.28</v>
      </c>
      <c r="W144" s="120">
        <f>V144</f>
        <v>0.28</v>
      </c>
      <c r="X144" s="118"/>
      <c r="Y144" s="119">
        <f>SUM(Y133:Y143)</f>
        <v>0.33</v>
      </c>
      <c r="Z144" s="120">
        <f>Y144</f>
        <v>0.33</v>
      </c>
      <c r="AA144" s="118"/>
      <c r="AB144" s="119">
        <f>SUM(AB133:AB143)</f>
        <v>0.37</v>
      </c>
      <c r="AC144" s="120">
        <f>AB144</f>
        <v>0.37</v>
      </c>
      <c r="AD144" s="118"/>
      <c r="AE144" s="119">
        <f>SUM(AE133:AE143)</f>
        <v>0.35</v>
      </c>
      <c r="AF144" s="120">
        <f>AE144</f>
        <v>0.35</v>
      </c>
      <c r="AG144" s="118"/>
      <c r="AH144" s="119">
        <f>SUM(AH133:AH143)</f>
        <v>0.33</v>
      </c>
      <c r="AI144" s="120">
        <f>AH144</f>
        <v>0.33</v>
      </c>
      <c r="AJ144" s="118"/>
      <c r="AK144" s="119">
        <f>SUM(AK133:AK143)</f>
        <v>0</v>
      </c>
      <c r="AL144" s="162">
        <f>AK144</f>
        <v>0</v>
      </c>
      <c r="AM144" s="6"/>
    </row>
    <row r="145" spans="1:39" ht="33" customHeight="1" outlineLevel="1">
      <c r="A145" s="3"/>
      <c r="B145" s="123" t="s">
        <v>57</v>
      </c>
      <c r="C145" s="123"/>
      <c r="D145" s="123"/>
      <c r="E145" s="123"/>
      <c r="F145" s="124" t="s">
        <v>58</v>
      </c>
      <c r="G145" s="124"/>
      <c r="H145" s="124"/>
      <c r="I145" s="125">
        <f>K144*I17*I18*I20</f>
        <v>0</v>
      </c>
      <c r="J145" s="125"/>
      <c r="K145" s="125"/>
      <c r="L145" s="125">
        <f>N144*L17*L18*L20</f>
        <v>0</v>
      </c>
      <c r="M145" s="125"/>
      <c r="N145" s="125"/>
      <c r="O145" s="125">
        <f>Q144*O17*O18*O20</f>
        <v>0</v>
      </c>
      <c r="P145" s="125"/>
      <c r="Q145" s="125"/>
      <c r="R145" s="125">
        <f>T144*R17*R18*R20</f>
        <v>0</v>
      </c>
      <c r="S145" s="125"/>
      <c r="T145" s="125"/>
      <c r="U145" s="125">
        <f>W144*U17*U18*U20</f>
        <v>0</v>
      </c>
      <c r="V145" s="125"/>
      <c r="W145" s="125"/>
      <c r="X145" s="125">
        <f>Z144*X17*X18*X20</f>
        <v>0</v>
      </c>
      <c r="Y145" s="125"/>
      <c r="Z145" s="125"/>
      <c r="AA145" s="125">
        <f>AC144*AA17*AA18*AA20</f>
        <v>0</v>
      </c>
      <c r="AB145" s="125"/>
      <c r="AC145" s="125"/>
      <c r="AD145" s="125">
        <f>AF144*AD17*AD18*AD20</f>
        <v>0</v>
      </c>
      <c r="AE145" s="125"/>
      <c r="AF145" s="125"/>
      <c r="AG145" s="125">
        <f>AI144*AG17*AG18*AG20</f>
        <v>0</v>
      </c>
      <c r="AH145" s="125"/>
      <c r="AI145" s="125"/>
      <c r="AJ145" s="163">
        <f>AL144*AJ17*AJ18*AJ20</f>
        <v>0</v>
      </c>
      <c r="AK145" s="163"/>
      <c r="AL145" s="163"/>
      <c r="AM145" s="6"/>
    </row>
    <row r="146" spans="1:39" ht="25.5" customHeight="1" outlineLevel="1">
      <c r="A146" s="3"/>
      <c r="B146" s="127" t="s">
        <v>59</v>
      </c>
      <c r="C146" s="127"/>
      <c r="D146" s="127"/>
      <c r="E146" s="127"/>
      <c r="F146" s="127"/>
      <c r="G146" s="127"/>
      <c r="H146" s="128"/>
      <c r="I146" s="129">
        <f>SUM(I145:AL145)</f>
        <v>0</v>
      </c>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6"/>
    </row>
    <row r="147" spans="1:39" ht="9.75" customHeight="1">
      <c r="A147" s="3"/>
      <c r="B147" s="130"/>
      <c r="C147" s="131"/>
      <c r="D147" s="131"/>
      <c r="E147" s="131"/>
      <c r="F147" s="132"/>
      <c r="G147" s="133"/>
      <c r="H147" s="133"/>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26"/>
    </row>
    <row r="148" spans="1:39" ht="18" customHeight="1" outlineLevel="1">
      <c r="A148" s="3"/>
      <c r="B148" s="58" t="str">
        <f>C149</f>
        <v>c.I) ESECUZIONE DEI LAVORI</v>
      </c>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6"/>
    </row>
    <row r="149" spans="1:38" ht="18" customHeight="1" outlineLevel="1">
      <c r="A149" s="3"/>
      <c r="B149" s="207" t="s">
        <v>200</v>
      </c>
      <c r="C149" s="208" t="s">
        <v>201</v>
      </c>
      <c r="D149" s="137" t="s">
        <v>202</v>
      </c>
      <c r="E149" s="137" t="s">
        <v>203</v>
      </c>
      <c r="F149" s="137"/>
      <c r="G149" s="137"/>
      <c r="H149" s="165"/>
      <c r="I149" s="166"/>
      <c r="J149" s="66">
        <f aca="true" t="shared" si="154" ref="J149:J150">IF($H149="X",K149,IF(I149="X",K149,0))</f>
        <v>0</v>
      </c>
      <c r="K149" s="138">
        <f>'Tabella-Z2'!G125</f>
        <v>0.32</v>
      </c>
      <c r="L149" s="65"/>
      <c r="M149" s="66">
        <f aca="true" t="shared" si="155" ref="M149:M150">IF($H149="X",N149,IF(L149="X",N149,0))</f>
        <v>0</v>
      </c>
      <c r="N149" s="138">
        <f>'Tabella-Z2'!H125</f>
        <v>0.38</v>
      </c>
      <c r="O149" s="65"/>
      <c r="P149" s="66">
        <f aca="true" t="shared" si="156" ref="P149:P150">IF($H149="X",Q149,IF(O149="X",Q149,0))</f>
        <v>0</v>
      </c>
      <c r="Q149" s="138">
        <f>IF(O19="",0,IF(VLOOKUP($O$19,'Tabella-Z1'!J32:L44,3)="A",'Tabella-Z2'!J125,'Tabella-Z2'!K125))</f>
        <v>0</v>
      </c>
      <c r="R149" s="65"/>
      <c r="S149" s="66">
        <f aca="true" t="shared" si="157" ref="S149:S150">IF($H149="X",T149,IF(R149="X",T149,0))</f>
        <v>0</v>
      </c>
      <c r="T149" s="138">
        <f>IF(R19="",0,IF(VLOOKUP($R$19,'Tabella-Z1'!J32:L44,3)="A",'Tabella-Z2'!J125,'Tabella-Z2'!K125))</f>
        <v>0</v>
      </c>
      <c r="U149" s="65"/>
      <c r="V149" s="66">
        <f aca="true" t="shared" si="158" ref="V149:V154">IF($H149="X",W149,IF(U149="X",W149,0))</f>
        <v>0</v>
      </c>
      <c r="W149" s="138">
        <f>IF(U19="",0,IF(VLOOKUP($R$19,'Tabella-Z1'!J32:L44,3)="A",'Tabella-Z2'!J125,'Tabella-Z2'!K125))</f>
        <v>0</v>
      </c>
      <c r="X149" s="65"/>
      <c r="Y149" s="66">
        <f aca="true" t="shared" si="159" ref="Y149:Y150">IF($H149="X",Z149,IF(X149="X",Z149,0))</f>
        <v>0</v>
      </c>
      <c r="Z149" s="138">
        <f>'Tabella-Z2'!L125</f>
        <v>0.42</v>
      </c>
      <c r="AA149" s="65"/>
      <c r="AB149" s="66">
        <f aca="true" t="shared" si="160" ref="AB149:AB150">IF($H149="X",AC149,IF(AA149="X",AC149,0))</f>
        <v>0</v>
      </c>
      <c r="AC149" s="138">
        <f>'Tabella-Z2'!M125</f>
        <v>0.42</v>
      </c>
      <c r="AD149" s="65"/>
      <c r="AE149" s="66">
        <f aca="true" t="shared" si="161" ref="AE149:AE150">IF($H149="X",AF149,IF(AD149="X",AF149,0))</f>
        <v>0</v>
      </c>
      <c r="AF149" s="138">
        <f>'Tabella-Z2'!N125</f>
        <v>0.35000000000000003</v>
      </c>
      <c r="AG149" s="65"/>
      <c r="AH149" s="66">
        <f aca="true" t="shared" si="162" ref="AH149:AH150">IF($H149="X",AI149,IF(AG149="X",AI149,0))</f>
        <v>0</v>
      </c>
      <c r="AI149" s="138">
        <f>'Tabella-Z2'!O125</f>
        <v>0.11</v>
      </c>
      <c r="AJ149" s="139"/>
      <c r="AK149" s="139"/>
      <c r="AL149" s="139"/>
    </row>
    <row r="150" spans="1:39" ht="24.75" customHeight="1" outlineLevel="1">
      <c r="A150" s="3"/>
      <c r="B150" s="207"/>
      <c r="C150" s="208"/>
      <c r="D150" s="61" t="s">
        <v>204</v>
      </c>
      <c r="E150" s="61" t="s">
        <v>205</v>
      </c>
      <c r="F150" s="61"/>
      <c r="G150" s="61"/>
      <c r="H150" s="68"/>
      <c r="I150" s="168"/>
      <c r="J150" s="72">
        <f t="shared" si="154"/>
        <v>0</v>
      </c>
      <c r="K150" s="108">
        <f>'Tabella-Z2'!G126</f>
        <v>0.03</v>
      </c>
      <c r="L150" s="71"/>
      <c r="M150" s="72">
        <f t="shared" si="155"/>
        <v>0</v>
      </c>
      <c r="N150" s="108">
        <f>'Tabella-Z2'!H126</f>
        <v>0.02</v>
      </c>
      <c r="O150" s="71"/>
      <c r="P150" s="72">
        <f t="shared" si="156"/>
        <v>0</v>
      </c>
      <c r="Q150" s="108">
        <f>'Tabella-Z2'!J126</f>
        <v>0.03</v>
      </c>
      <c r="R150" s="71"/>
      <c r="S150" s="72">
        <f t="shared" si="157"/>
        <v>0</v>
      </c>
      <c r="T150" s="108">
        <f>'Tabella-Z2'!J126</f>
        <v>0.03</v>
      </c>
      <c r="U150" s="71"/>
      <c r="V150" s="72">
        <f t="shared" si="158"/>
        <v>0</v>
      </c>
      <c r="W150" s="108">
        <f>'Tabella-Z2'!J126</f>
        <v>0.03</v>
      </c>
      <c r="X150" s="71"/>
      <c r="Y150" s="72">
        <f t="shared" si="159"/>
        <v>0</v>
      </c>
      <c r="Z150" s="108">
        <f>'Tabella-Z2'!L126</f>
        <v>0.03</v>
      </c>
      <c r="AA150" s="71"/>
      <c r="AB150" s="72">
        <f t="shared" si="160"/>
        <v>0</v>
      </c>
      <c r="AC150" s="108">
        <f>'Tabella-Z2'!M126</f>
        <v>0.04</v>
      </c>
      <c r="AD150" s="71"/>
      <c r="AE150" s="72">
        <f t="shared" si="161"/>
        <v>0</v>
      </c>
      <c r="AF150" s="108">
        <f>'Tabella-Z2'!N126</f>
        <v>0.03</v>
      </c>
      <c r="AG150" s="71"/>
      <c r="AH150" s="72">
        <f t="shared" si="162"/>
        <v>0</v>
      </c>
      <c r="AI150" s="108">
        <f>'Tabella-Z2'!O126</f>
        <v>0.03</v>
      </c>
      <c r="AJ150" s="140" t="s">
        <v>34</v>
      </c>
      <c r="AK150" s="140"/>
      <c r="AL150" s="140"/>
      <c r="AM150" s="6"/>
    </row>
    <row r="151" spans="1:39" ht="24.75" customHeight="1" outlineLevel="1">
      <c r="A151" s="3"/>
      <c r="B151" s="207"/>
      <c r="C151" s="208"/>
      <c r="D151" s="61" t="s">
        <v>206</v>
      </c>
      <c r="E151" s="61" t="s">
        <v>207</v>
      </c>
      <c r="F151" s="61"/>
      <c r="G151" s="61"/>
      <c r="H151" s="68"/>
      <c r="I151" s="168"/>
      <c r="J151" s="72">
        <f aca="true" t="shared" si="163" ref="J151:J168">IF($H151="X",K151,IF(I151="X",K151,0))</f>
        <v>0</v>
      </c>
      <c r="K151" s="108">
        <f>'Tabella-Z2'!G127</f>
        <v>0.02</v>
      </c>
      <c r="L151" s="71"/>
      <c r="M151" s="72">
        <f aca="true" t="shared" si="164" ref="M151:M168">IF($H151="X",N151,IF(L151="X",N151,0))</f>
        <v>0</v>
      </c>
      <c r="N151" s="108">
        <f>'Tabella-Z2'!H127</f>
        <v>0.02</v>
      </c>
      <c r="O151" s="71"/>
      <c r="P151" s="72">
        <f aca="true" t="shared" si="165" ref="P151:P168">IF($H151="X",Q151,IF(O151="X",Q151,0))</f>
        <v>0</v>
      </c>
      <c r="Q151" s="108">
        <f>'Tabella-Z2'!J127</f>
        <v>0.02</v>
      </c>
      <c r="R151" s="71"/>
      <c r="S151" s="72">
        <f aca="true" t="shared" si="166" ref="S151:S168">IF($H151="X",T151,IF(R151="X",T151,0))</f>
        <v>0</v>
      </c>
      <c r="T151" s="108">
        <f>'Tabella-Z2'!J127</f>
        <v>0.02</v>
      </c>
      <c r="U151" s="71"/>
      <c r="V151" s="72">
        <f t="shared" si="158"/>
        <v>0</v>
      </c>
      <c r="W151" s="108">
        <f>'Tabella-Z2'!J127</f>
        <v>0.02</v>
      </c>
      <c r="X151" s="71"/>
      <c r="Y151" s="72">
        <f aca="true" t="shared" si="167" ref="Y151:Y168">IF($H151="X",Z151,IF(X151="X",Z151,0))</f>
        <v>0</v>
      </c>
      <c r="Z151" s="108">
        <f>'Tabella-Z2'!L127</f>
        <v>0.02</v>
      </c>
      <c r="AA151" s="71"/>
      <c r="AB151" s="72">
        <f aca="true" t="shared" si="168" ref="AB151:AB168">IF($H151="X",AC151,IF(AA151="X",AC151,0))</f>
        <v>0</v>
      </c>
      <c r="AC151" s="108">
        <f>'Tabella-Z2'!M127</f>
        <v>0.02</v>
      </c>
      <c r="AD151" s="71"/>
      <c r="AE151" s="72">
        <f aca="true" t="shared" si="169" ref="AE151:AE168">IF($H151="X",AF151,IF(AD151="X",AF151,0))</f>
        <v>0</v>
      </c>
      <c r="AF151" s="108">
        <f>'Tabella-Z2'!N127</f>
        <v>0.02</v>
      </c>
      <c r="AG151" s="71"/>
      <c r="AH151" s="72">
        <f aca="true" t="shared" si="170" ref="AH151:AH168">IF($H151="X",AI151,IF(AG151="X",AI151,0))</f>
        <v>0</v>
      </c>
      <c r="AI151" s="108">
        <f>'Tabella-Z2'!O127</f>
        <v>0.02</v>
      </c>
      <c r="AJ151" s="140" t="s">
        <v>34</v>
      </c>
      <c r="AK151" s="140"/>
      <c r="AL151" s="140"/>
      <c r="AM151" s="6"/>
    </row>
    <row r="152" spans="1:39" ht="18" customHeight="1" outlineLevel="1">
      <c r="A152" s="3"/>
      <c r="B152" s="207"/>
      <c r="C152" s="208"/>
      <c r="D152" s="61" t="s">
        <v>208</v>
      </c>
      <c r="E152" s="61" t="s">
        <v>209</v>
      </c>
      <c r="F152" s="61"/>
      <c r="G152" s="61"/>
      <c r="H152" s="68"/>
      <c r="I152" s="168"/>
      <c r="J152" s="72">
        <f t="shared" si="163"/>
        <v>0</v>
      </c>
      <c r="K152" s="108">
        <f>'Tabella-Z2'!G128</f>
        <v>0.02</v>
      </c>
      <c r="L152" s="71"/>
      <c r="M152" s="72">
        <f t="shared" si="164"/>
        <v>0</v>
      </c>
      <c r="N152" s="108">
        <f>'Tabella-Z2'!H128</f>
        <v>0.02</v>
      </c>
      <c r="O152" s="71"/>
      <c r="P152" s="72">
        <f t="shared" si="165"/>
        <v>0</v>
      </c>
      <c r="Q152" s="108">
        <f>'Tabella-Z2'!J128</f>
        <v>0.02</v>
      </c>
      <c r="R152" s="71"/>
      <c r="S152" s="72">
        <f t="shared" si="166"/>
        <v>0</v>
      </c>
      <c r="T152" s="108">
        <f>'Tabella-Z2'!J128</f>
        <v>0.02</v>
      </c>
      <c r="U152" s="71"/>
      <c r="V152" s="72">
        <f t="shared" si="158"/>
        <v>0</v>
      </c>
      <c r="W152" s="108">
        <f>'Tabella-Z2'!J128</f>
        <v>0.02</v>
      </c>
      <c r="X152" s="71"/>
      <c r="Y152" s="72">
        <f t="shared" si="167"/>
        <v>0</v>
      </c>
      <c r="Z152" s="108">
        <f>'Tabella-Z2'!L128</f>
        <v>0.02</v>
      </c>
      <c r="AA152" s="71"/>
      <c r="AB152" s="72">
        <f t="shared" si="168"/>
        <v>0</v>
      </c>
      <c r="AC152" s="108">
        <f>'Tabella-Z2'!M128</f>
        <v>0.02</v>
      </c>
      <c r="AD152" s="71"/>
      <c r="AE152" s="72">
        <f t="shared" si="169"/>
        <v>0</v>
      </c>
      <c r="AF152" s="108">
        <f>'Tabella-Z2'!N128</f>
        <v>0.02</v>
      </c>
      <c r="AG152" s="71"/>
      <c r="AH152" s="72">
        <f t="shared" si="170"/>
        <v>0</v>
      </c>
      <c r="AI152" s="108">
        <f>'Tabella-Z2'!O128</f>
        <v>0.02</v>
      </c>
      <c r="AJ152" s="140" t="s">
        <v>34</v>
      </c>
      <c r="AK152" s="140"/>
      <c r="AL152" s="140"/>
      <c r="AM152" s="6"/>
    </row>
    <row r="153" spans="1:39" ht="18" customHeight="1" outlineLevel="1">
      <c r="A153" s="3"/>
      <c r="B153" s="207"/>
      <c r="C153" s="208"/>
      <c r="D153" s="61" t="s">
        <v>210</v>
      </c>
      <c r="E153" s="61" t="s">
        <v>211</v>
      </c>
      <c r="F153" s="61"/>
      <c r="G153" s="61"/>
      <c r="H153" s="170"/>
      <c r="I153" s="171"/>
      <c r="J153" s="172">
        <f t="shared" si="163"/>
        <v>0</v>
      </c>
      <c r="K153" s="173">
        <f>'Tabella-Z2'!G129</f>
        <v>0.1</v>
      </c>
      <c r="L153" s="174"/>
      <c r="M153" s="172">
        <f t="shared" si="164"/>
        <v>0</v>
      </c>
      <c r="N153" s="173">
        <f>'Tabella-Z2'!H129</f>
        <v>0.1</v>
      </c>
      <c r="O153" s="174"/>
      <c r="P153" s="172">
        <f t="shared" si="165"/>
        <v>0</v>
      </c>
      <c r="Q153" s="173">
        <f>'Tabella-Z2'!J129</f>
        <v>0.1</v>
      </c>
      <c r="R153" s="174"/>
      <c r="S153" s="172">
        <f t="shared" si="166"/>
        <v>0</v>
      </c>
      <c r="T153" s="173">
        <f>'Tabella-Z2'!J129</f>
        <v>0.1</v>
      </c>
      <c r="U153" s="174"/>
      <c r="V153" s="172">
        <f t="shared" si="158"/>
        <v>0</v>
      </c>
      <c r="W153" s="173">
        <f>'Tabella-Z2'!J129</f>
        <v>0.1</v>
      </c>
      <c r="X153" s="174"/>
      <c r="Y153" s="172">
        <f t="shared" si="167"/>
        <v>0</v>
      </c>
      <c r="Z153" s="173">
        <f>'Tabella-Z2'!L129</f>
        <v>0.1</v>
      </c>
      <c r="AA153" s="174"/>
      <c r="AB153" s="172">
        <f t="shared" si="168"/>
        <v>0</v>
      </c>
      <c r="AC153" s="173">
        <f>'Tabella-Z2'!M129</f>
        <v>0.1</v>
      </c>
      <c r="AD153" s="174"/>
      <c r="AE153" s="172">
        <f t="shared" si="169"/>
        <v>0</v>
      </c>
      <c r="AF153" s="173">
        <f>'Tabella-Z2'!N129</f>
        <v>0.1</v>
      </c>
      <c r="AG153" s="174"/>
      <c r="AH153" s="172">
        <f t="shared" si="170"/>
        <v>0</v>
      </c>
      <c r="AI153" s="173">
        <f>'Tabella-Z2'!O129</f>
        <v>0.1</v>
      </c>
      <c r="AJ153" s="175" t="s">
        <v>34</v>
      </c>
      <c r="AK153" s="175"/>
      <c r="AL153" s="175"/>
      <c r="AM153" s="6"/>
    </row>
    <row r="154" spans="1:64" ht="18" customHeight="1" outlineLevel="1">
      <c r="A154" s="3"/>
      <c r="B154" s="207"/>
      <c r="C154" s="208"/>
      <c r="D154" s="192" t="s">
        <v>212</v>
      </c>
      <c r="E154" s="209" t="s">
        <v>213</v>
      </c>
      <c r="F154" s="61" t="s">
        <v>51</v>
      </c>
      <c r="G154" s="202">
        <v>250000</v>
      </c>
      <c r="H154" s="97"/>
      <c r="I154" s="185"/>
      <c r="J154" s="85">
        <f t="shared" si="163"/>
        <v>0</v>
      </c>
      <c r="K154" s="106">
        <f>'Tabella-Z2'!G130</f>
        <v>0.039</v>
      </c>
      <c r="L154" s="186"/>
      <c r="M154" s="85">
        <f t="shared" si="164"/>
        <v>0</v>
      </c>
      <c r="N154" s="106">
        <f>IF(L19="",0,IF(VLOOKUP($L$19,'Tabella-Z1'!$J$26:$L$31,3)=13,'Tabella-Z2'!H130,'Tabella-Z2'!I130))</f>
        <v>0</v>
      </c>
      <c r="O154" s="186"/>
      <c r="P154" s="85">
        <f t="shared" si="165"/>
        <v>0</v>
      </c>
      <c r="Q154" s="106">
        <f>'Tabella-Z2'!J130</f>
        <v>0.039</v>
      </c>
      <c r="R154" s="186"/>
      <c r="S154" s="85">
        <f t="shared" si="166"/>
        <v>0</v>
      </c>
      <c r="T154" s="106">
        <f>'Tabella-Z2'!J130</f>
        <v>0.039</v>
      </c>
      <c r="U154" s="186"/>
      <c r="V154" s="85">
        <f t="shared" si="158"/>
        <v>0</v>
      </c>
      <c r="W154" s="106">
        <f>'Tabella-Z2'!J130</f>
        <v>0.039</v>
      </c>
      <c r="X154" s="186"/>
      <c r="Y154" s="85">
        <f t="shared" si="167"/>
        <v>0</v>
      </c>
      <c r="Z154" s="106">
        <f>'Tabella-Z2'!L130</f>
        <v>0.127</v>
      </c>
      <c r="AA154" s="186"/>
      <c r="AB154" s="85">
        <f t="shared" si="168"/>
        <v>0</v>
      </c>
      <c r="AC154" s="106">
        <f>'Tabella-Z2'!M130</f>
        <v>0.095</v>
      </c>
      <c r="AD154" s="197" t="s">
        <v>34</v>
      </c>
      <c r="AE154" s="197"/>
      <c r="AF154" s="197"/>
      <c r="AG154" s="186"/>
      <c r="AH154" s="85">
        <f t="shared" si="170"/>
        <v>0</v>
      </c>
      <c r="AI154" s="106">
        <f>'Tabella-Z2'!O130</f>
        <v>0.095</v>
      </c>
      <c r="AJ154" s="178" t="s">
        <v>34</v>
      </c>
      <c r="AK154" s="178"/>
      <c r="AL154" s="178"/>
      <c r="AM154" s="6"/>
      <c r="AN154" s="179">
        <f>IF($I$17&gt;$G154,$G154*J154,$I$17*J154)</f>
        <v>0</v>
      </c>
      <c r="AQ154" s="179">
        <f>IF($L$17&gt;$G154,$G154*M154,$L$17*M154)</f>
        <v>0</v>
      </c>
      <c r="AT154" s="179">
        <f>IF($O$17&gt;$G154,$G154*P154,$O$17*P154)</f>
        <v>0</v>
      </c>
      <c r="AU154" s="179"/>
      <c r="AW154" s="179">
        <f>IF($R$17&gt;$G154,$G154*S154,$R$17*S154)</f>
        <v>0</v>
      </c>
      <c r="AZ154" s="179">
        <f>IF($X$17&gt;$G154,$G154*Y154,$X$17*Y154)</f>
        <v>0</v>
      </c>
      <c r="BC154" s="179">
        <f>IF($AA$17&gt;$G154,$G154*AB154,$AA$17*AB154)</f>
        <v>0</v>
      </c>
      <c r="BF154" s="179">
        <f>IF($AD$17&gt;$G154,$G154*AE154,$AD$17*AE154)</f>
        <v>0</v>
      </c>
      <c r="BI154" s="179">
        <f>IF($AG$17&gt;$G154,$G154*AH154,$AG$17*AH154)</f>
        <v>0</v>
      </c>
      <c r="BL154" s="179">
        <f>IF($AJ$17&gt;$G154,$G154*AK154,$AJ$17*AK154)</f>
        <v>0</v>
      </c>
    </row>
    <row r="155" spans="1:64" ht="18" customHeight="1" outlineLevel="1">
      <c r="A155" s="3"/>
      <c r="B155" s="207"/>
      <c r="C155" s="208"/>
      <c r="D155" s="192"/>
      <c r="E155" s="209"/>
      <c r="F155" s="61" t="s">
        <v>52</v>
      </c>
      <c r="G155" s="202">
        <v>500000</v>
      </c>
      <c r="H155" s="97"/>
      <c r="I155" s="185"/>
      <c r="J155" s="72">
        <f>IF(AND($H$154="X",$I$17&gt;G154),K155,IF(AND($I$154="X",$I$17&gt;G154),K155,0))</f>
        <v>0</v>
      </c>
      <c r="K155" s="108">
        <f>'Tabella-Z2'!G131</f>
        <v>0.01</v>
      </c>
      <c r="L155" s="186"/>
      <c r="M155" s="72">
        <f>IF(AND($H$154="X",$L$17&gt;G154),N155,IF(AND($L$154="X",$L$17&gt;G154),N155,0))</f>
        <v>0</v>
      </c>
      <c r="N155" s="108">
        <f>IF(L19="",0,IF(VLOOKUP($L$19,'Tabella-Z1'!$J$26:$L$31,3)=13,'Tabella-Z2'!H131,'Tabella-Z2'!I131))</f>
        <v>0</v>
      </c>
      <c r="O155" s="186"/>
      <c r="P155" s="72">
        <f>IF(AND($H$154="X",$O$17&gt;G154),Q155,IF(AND($O$154="X",$O$17&gt;G154),Q155,0))</f>
        <v>0</v>
      </c>
      <c r="Q155" s="108">
        <f>'Tabella-Z2'!J131</f>
        <v>0.01</v>
      </c>
      <c r="R155" s="186"/>
      <c r="S155" s="72">
        <f>IF(AND($H$154="X",$R$17&gt;G154),T155,IF(AND($R$154="X",$R$17&gt;G154),T155,0))</f>
        <v>0</v>
      </c>
      <c r="T155" s="108">
        <f>'Tabella-Z2'!J131</f>
        <v>0.01</v>
      </c>
      <c r="U155" s="186"/>
      <c r="V155" s="72">
        <f>IF(AND($H$154="X",$R$17&gt;J154),W155,IF(AND($R$154="X",$R$17&gt;J154),W155,0))</f>
        <v>0</v>
      </c>
      <c r="W155" s="108">
        <f>'Tabella-Z2'!J131</f>
        <v>0.01</v>
      </c>
      <c r="X155" s="186"/>
      <c r="Y155" s="72">
        <f>IF(AND($H$154="X",$X$17&gt;G154),Z155,IF(AND($X$154="X",$X$17&gt;G154),Z155,0))</f>
        <v>0</v>
      </c>
      <c r="Z155" s="108">
        <f>'Tabella-Z2'!L131</f>
        <v>0.11</v>
      </c>
      <c r="AA155" s="186"/>
      <c r="AB155" s="72">
        <f>IF(AND($H$154="X",$AA$17&gt;G154),AC155,IF(AND($AA$154="X",$AA$17&gt;G154),AC155,0))</f>
        <v>0</v>
      </c>
      <c r="AC155" s="108">
        <f>'Tabella-Z2'!M131</f>
        <v>0.081</v>
      </c>
      <c r="AD155" s="184" t="s">
        <v>34</v>
      </c>
      <c r="AE155" s="184"/>
      <c r="AF155" s="184"/>
      <c r="AG155" s="186"/>
      <c r="AH155" s="72">
        <f>IF(AND($H$154="X",$AG$17&gt;G154),AI155,IF(AND($AG$154="X",$AG$17&gt;G154),AI155,0))</f>
        <v>0</v>
      </c>
      <c r="AI155" s="108">
        <f>'Tabella-Z2'!O131</f>
        <v>0.081</v>
      </c>
      <c r="AJ155" s="140" t="s">
        <v>34</v>
      </c>
      <c r="AK155" s="140"/>
      <c r="AL155" s="140"/>
      <c r="AM155" s="6"/>
      <c r="AN155" s="179">
        <f>IF($I$17&gt;$G154,IF($I$17&gt;$G155,($G155-$G154)*J155,($I$17-$G154)*J155),0)</f>
        <v>0</v>
      </c>
      <c r="AQ155" s="179">
        <f>IF($L$17&gt;$G154,IF($L$17&gt;$G155,($G155-$G154)*M155,($L$17-$G154)*M155),0)</f>
        <v>0</v>
      </c>
      <c r="AT155" s="179">
        <f>IF($O$17&gt;$G154,IF($O$17&gt;$G155,($G155-$G154)*P155,($O$17-$G154)*P155),0)</f>
        <v>0</v>
      </c>
      <c r="AU155" s="179"/>
      <c r="AW155" s="179">
        <f>IF($R$17&gt;$G154,IF($R$17&gt;$G155,($G155-$G154)*S155,($R$17-$G154)*S155),0)</f>
        <v>0</v>
      </c>
      <c r="AZ155" s="179">
        <f>IF($X$17&gt;$G154,IF($X$17&gt;$G155,($G155-$G154)*Y155,($X$17-$G154)*Y155),0)</f>
        <v>0</v>
      </c>
      <c r="BC155" s="179">
        <f>IF($AA$17&gt;$G154,IF($AA$17&gt;$G155,($G155-$G154)*AB155,($AA$17-$G154)*AB155),0)</f>
        <v>0</v>
      </c>
      <c r="BF155" s="179">
        <f>IF($AD$17&gt;$G154,IF($AD$17&gt;$G155,($G155-$G154)*AE155,($AD$17-$G154)*AE155),0)</f>
        <v>0</v>
      </c>
      <c r="BI155" s="179">
        <f>IF($AG$17&gt;$G154,IF($AG$17&gt;$G155,($G155-$G154)*AH155,($AG$17-$G154)*AH155),0)</f>
        <v>0</v>
      </c>
      <c r="BL155" s="179">
        <f>IF($AJ$17&gt;$G154,IF($AJ$17&gt;$G155,($G155-$G154)*AK155,($AJ$17-$G154)*AK155),0)</f>
        <v>0</v>
      </c>
    </row>
    <row r="156" spans="1:64" ht="18" customHeight="1" outlineLevel="1">
      <c r="A156" s="3"/>
      <c r="B156" s="207"/>
      <c r="C156" s="208"/>
      <c r="D156" s="192"/>
      <c r="E156" s="209"/>
      <c r="F156" s="61" t="s">
        <v>52</v>
      </c>
      <c r="G156" s="202">
        <v>1000000</v>
      </c>
      <c r="H156" s="97"/>
      <c r="I156" s="185"/>
      <c r="J156" s="72">
        <f>IF(AND($H$154="X",$I$17&gt;G155),K156,IF(AND($I$154="X",$I$17&gt;G155),K156,0))</f>
        <v>0</v>
      </c>
      <c r="K156" s="108">
        <f>'Tabella-Z2'!G132</f>
        <v>0.012999999999999998</v>
      </c>
      <c r="L156" s="186"/>
      <c r="M156" s="72">
        <f>IF(AND($H$154="X",$L$17&gt;G155),N156,IF(AND($L$154="X",$L$17&gt;G155),N156,0))</f>
        <v>0</v>
      </c>
      <c r="N156" s="108">
        <f>IF(L19="",0,IF(VLOOKUP($L$19,'Tabella-Z1'!$J$26:$L$31,3)=13,'Tabella-Z2'!H132,'Tabella-Z2'!I132))</f>
        <v>0</v>
      </c>
      <c r="O156" s="186"/>
      <c r="P156" s="72">
        <f>IF(AND($H$154="X",$O$17&gt;G155),Q156,IF(AND($O$154="X",$O$17&gt;G155),Q156,0))</f>
        <v>0</v>
      </c>
      <c r="Q156" s="108">
        <f>'Tabella-Z2'!J132</f>
        <v>0.012999999999999998</v>
      </c>
      <c r="R156" s="186"/>
      <c r="S156" s="72">
        <f>IF(AND($H$154="X",$R$17&gt;G155),T156,IF(AND($R$154="X",$R$17&gt;G155),T156,0))</f>
        <v>0</v>
      </c>
      <c r="T156" s="108">
        <f>'Tabella-Z2'!J132</f>
        <v>0.012999999999999998</v>
      </c>
      <c r="U156" s="186"/>
      <c r="V156" s="72">
        <f>IF(AND($H$154="X",$R$17&gt;J155),W156,IF(AND($R$154="X",$R$17&gt;J155),W156,0))</f>
        <v>0</v>
      </c>
      <c r="W156" s="108">
        <f>'Tabella-Z2'!J132</f>
        <v>0.012999999999999998</v>
      </c>
      <c r="X156" s="186"/>
      <c r="Y156" s="72">
        <f>IF(AND($H$154="X",$X$17&gt;G155),Z156,IF(AND($X$154="X",$X$17&gt;G155),Z156,0))</f>
        <v>0</v>
      </c>
      <c r="Z156" s="108">
        <f>'Tabella-Z2'!L132</f>
        <v>0.077</v>
      </c>
      <c r="AA156" s="186"/>
      <c r="AB156" s="72">
        <f>IF(AND($H$154="X",$AA$17&gt;G155),AC156,IF(AND($AA$154="X",$AA$17&gt;G155),AC156,0))</f>
        <v>0</v>
      </c>
      <c r="AC156" s="108">
        <f>'Tabella-Z2'!M132</f>
        <v>0.071</v>
      </c>
      <c r="AD156" s="184" t="s">
        <v>34</v>
      </c>
      <c r="AE156" s="184"/>
      <c r="AF156" s="184"/>
      <c r="AG156" s="186"/>
      <c r="AH156" s="72">
        <f>IF(AND($H$154="X",$AG$17&gt;G155),AI156,IF(AND($AG$154="X",$AG$17&gt;G155),AI156,0))</f>
        <v>0</v>
      </c>
      <c r="AI156" s="108">
        <f>'Tabella-Z2'!O132</f>
        <v>0.071</v>
      </c>
      <c r="AJ156" s="140" t="s">
        <v>34</v>
      </c>
      <c r="AK156" s="140"/>
      <c r="AL156" s="140"/>
      <c r="AM156" s="6"/>
      <c r="AN156" s="179">
        <f>IF($I$17&gt;$G155,IF($I$17&gt;$G156,($G156-$G155)*J156,($I$17-$G155)*J156),0)</f>
        <v>0</v>
      </c>
      <c r="AQ156" s="179">
        <f>IF($L$17&gt;$G155,IF($L$17&gt;$G156,($G156-$G155)*M156,($L$17-$G155)*M156),0)</f>
        <v>0</v>
      </c>
      <c r="AT156" s="179">
        <f>IF($O$17&gt;$G155,IF($O$17&gt;$G156,($G156-$G155)*P156,($O$17-$G155)*P156),0)</f>
        <v>0</v>
      </c>
      <c r="AU156" s="179"/>
      <c r="AW156" s="179">
        <f>IF($R$17&gt;$G155,IF($R$17&gt;$G156,($G156-$G155)*S156,($R$17-$G155)*S156),0)</f>
        <v>0</v>
      </c>
      <c r="AZ156" s="179">
        <f>IF($X$17&gt;$G155,IF($X$17&gt;$G156,($G156-$G155)*Y156,($X$17-$G155)*Y156),0)</f>
        <v>0</v>
      </c>
      <c r="BC156" s="179">
        <f>IF($AA$17&gt;$G155,IF($AA$17&gt;$G156,($G156-$G155)*AB156,($AA$17-$G155)*AB156),0)</f>
        <v>0</v>
      </c>
      <c r="BF156" s="179">
        <f>IF($AD$17&gt;$G155,IF($AD$17&gt;$G156,($G156-$G155)*AE156,($AD$17-$G155)*AE156),0)</f>
        <v>0</v>
      </c>
      <c r="BI156" s="179">
        <f>IF($AG$17&gt;$G155,IF($AG$17&gt;$G156,($G156-$G155)*AH156,($AG$17-$G155)*AH156),0)</f>
        <v>0</v>
      </c>
      <c r="BL156" s="179">
        <f>IF($AJ$17&gt;$G155,IF($AJ$17&gt;$G156,($G156-$G155)*AK156,($AJ$17-$G155)*AK156),0)</f>
        <v>0</v>
      </c>
    </row>
    <row r="157" spans="1:64" ht="18" customHeight="1" outlineLevel="1">
      <c r="A157" s="3"/>
      <c r="B157" s="207"/>
      <c r="C157" s="208"/>
      <c r="D157" s="192"/>
      <c r="E157" s="209"/>
      <c r="F157" s="61" t="s">
        <v>52</v>
      </c>
      <c r="G157" s="202">
        <v>2500000</v>
      </c>
      <c r="H157" s="97"/>
      <c r="I157" s="185"/>
      <c r="J157" s="72">
        <f>IF(AND($H$154="X",$I$17&gt;G156),K157,IF(AND($I$154="X",$I$17&gt;G156),K157,0))</f>
        <v>0</v>
      </c>
      <c r="K157" s="108">
        <f>'Tabella-Z2'!G133</f>
        <v>0.018</v>
      </c>
      <c r="L157" s="186"/>
      <c r="M157" s="72">
        <f>IF(AND($H$154="X",$L$17&gt;G156),N157,IF(AND($L$154="X",$L$17&gt;G156),N157,0))</f>
        <v>0</v>
      </c>
      <c r="N157" s="108">
        <f>IF(L19="",0,IF(VLOOKUP($L$19,'Tabella-Z1'!$J$26:$L$31,3)=13,'Tabella-Z2'!H133,'Tabella-Z2'!I133))</f>
        <v>0</v>
      </c>
      <c r="O157" s="186"/>
      <c r="P157" s="72">
        <f>IF(AND($H$154="X",$O$17&gt;G156),Q157,IF(AND($O$154="X",$O$17&gt;G156),Q157,0))</f>
        <v>0</v>
      </c>
      <c r="Q157" s="108">
        <f>'Tabella-Z2'!J133</f>
        <v>0.018</v>
      </c>
      <c r="R157" s="186"/>
      <c r="S157" s="72">
        <f>IF(AND($H$154="X",$R$17&gt;G156),T157,IF(AND($R$154="X",$R$17&gt;G156),T157,0))</f>
        <v>0</v>
      </c>
      <c r="T157" s="108">
        <f>'Tabella-Z2'!J133</f>
        <v>0.018</v>
      </c>
      <c r="U157" s="186"/>
      <c r="V157" s="72">
        <f>IF(AND($H$154="X",$R$17&gt;J156),W157,IF(AND($R$154="X",$R$17&gt;J156),W157,0))</f>
        <v>0</v>
      </c>
      <c r="W157" s="108">
        <f>'Tabella-Z2'!J133</f>
        <v>0.018</v>
      </c>
      <c r="X157" s="186"/>
      <c r="Y157" s="72">
        <f>IF(AND($H$154="X",$X$17&gt;G156),Z157,IF(AND($X$154="X",$X$17&gt;G156),Z157,0))</f>
        <v>0</v>
      </c>
      <c r="Z157" s="108">
        <f>'Tabella-Z2'!L133</f>
        <v>0.029000000000000005</v>
      </c>
      <c r="AA157" s="186"/>
      <c r="AB157" s="72">
        <f>IF(AND($H$154="X",$AA$17&gt;G156),AC157,IF(AND($AA$154="X",$AA$17&gt;G156),AC157,0))</f>
        <v>0</v>
      </c>
      <c r="AC157" s="108">
        <f>'Tabella-Z2'!M133</f>
        <v>0.052000000000000005</v>
      </c>
      <c r="AD157" s="184" t="s">
        <v>34</v>
      </c>
      <c r="AE157" s="184"/>
      <c r="AF157" s="184"/>
      <c r="AG157" s="186"/>
      <c r="AH157" s="72">
        <f>IF(AND($H$154="X",$AG$17&gt;G156),AI157,IF(AND($AG$154="X",$AG$17&gt;G156),AI157,0))</f>
        <v>0</v>
      </c>
      <c r="AI157" s="108">
        <f>'Tabella-Z2'!O133</f>
        <v>0.052000000000000005</v>
      </c>
      <c r="AJ157" s="140" t="s">
        <v>34</v>
      </c>
      <c r="AK157" s="140"/>
      <c r="AL157" s="140"/>
      <c r="AM157" s="6"/>
      <c r="AN157" s="179">
        <f>IF($I$17&gt;$G156,IF($I$17&gt;$G157,($G157-$G156)*J157,($I$17-$G156)*J157),0)</f>
        <v>0</v>
      </c>
      <c r="AQ157" s="179">
        <f>IF($L$17&gt;$G156,IF($L$17&gt;$G157,($G157-$G156)*M157,($L$17-$G156)*M157),0)</f>
        <v>0</v>
      </c>
      <c r="AT157" s="179">
        <f>IF($O$17&gt;$G156,IF($O$17&gt;$G157,($G157-$G156)*P157,($O$17-$G156)*P157),0)</f>
        <v>0</v>
      </c>
      <c r="AU157" s="179"/>
      <c r="AW157" s="179">
        <f>IF($R$17&gt;$G156,IF($R$17&gt;$G157,($G157-$G156)*S157,($R$17-$G156)*S157),0)</f>
        <v>0</v>
      </c>
      <c r="AZ157" s="179">
        <f>IF($X$17&gt;$G156,IF($X$17&gt;$G157,($G157-$G156)*Y157,($X$17-$G156)*Y157),0)</f>
        <v>0</v>
      </c>
      <c r="BC157" s="179">
        <f>IF($AA$17&gt;$G156,IF($AA$17&gt;$G157,($G157-$G156)*AB157,($AA$17-$G156)*AB157),0)</f>
        <v>0</v>
      </c>
      <c r="BF157" s="179">
        <f>IF($AD$17&gt;$G156,IF($AD$17&gt;$G157,($G157-$G156)*AE157,($AD$17-$G156)*AE157),0)</f>
        <v>0</v>
      </c>
      <c r="BI157" s="179">
        <f>IF($AG$17&gt;$G156,IF($AG$17&gt;$G157,($G157-$G156)*AH157,($AG$17-$G156)*AH157),0)</f>
        <v>0</v>
      </c>
      <c r="BL157" s="179">
        <f>IF($AJ$17&gt;$G156,IF($AJ$17&gt;$G157,($G157-$G156)*AK157,($AJ$17-$G156)*AK157),0)</f>
        <v>0</v>
      </c>
    </row>
    <row r="158" spans="1:64" ht="18" customHeight="1" outlineLevel="1">
      <c r="A158" s="3"/>
      <c r="B158" s="207"/>
      <c r="C158" s="208"/>
      <c r="D158" s="192"/>
      <c r="E158" s="203" t="s">
        <v>214</v>
      </c>
      <c r="F158" s="210" t="s">
        <v>52</v>
      </c>
      <c r="G158" s="202">
        <v>10000000</v>
      </c>
      <c r="H158" s="97"/>
      <c r="I158" s="185"/>
      <c r="J158" s="72">
        <f>IF(AND($H$154="X",$I$17&gt;G157),K158,IF(AND($I$154="X",$I$17&gt;G157),K158,0))</f>
        <v>0</v>
      </c>
      <c r="K158" s="108">
        <f>'Tabella-Z2'!G134</f>
        <v>0.022</v>
      </c>
      <c r="L158" s="186"/>
      <c r="M158" s="72">
        <f>IF(AND($H$154="X",$L$17&gt;G157),N158,IF(AND($L$154="X",$L$17&gt;G157),N158,0))</f>
        <v>0</v>
      </c>
      <c r="N158" s="108">
        <f>IF(L19="",0,IF(VLOOKUP($L$19,'Tabella-Z1'!$J$26:$L$31,3)=13,'Tabella-Z2'!H134,'Tabella-Z2'!I134))</f>
        <v>0</v>
      </c>
      <c r="O158" s="186"/>
      <c r="P158" s="72">
        <f>IF(AND($H$154="X",$O$17&gt;G157),Q158,IF(AND($O$154="X",$O$17&gt;G157),Q158,0))</f>
        <v>0</v>
      </c>
      <c r="Q158" s="108">
        <f>'Tabella-Z2'!J134</f>
        <v>0.022</v>
      </c>
      <c r="R158" s="186"/>
      <c r="S158" s="72">
        <f>IF(AND($H$154="X",$R$17&gt;G157),T158,IF(AND($R$154="X",$R$17&gt;G157),T158,0))</f>
        <v>0</v>
      </c>
      <c r="T158" s="108">
        <f>'Tabella-Z2'!J134</f>
        <v>0.022</v>
      </c>
      <c r="U158" s="186"/>
      <c r="V158" s="72">
        <f>IF(AND($H$154="X",$R$17&gt;J157),W158,IF(AND($R$154="X",$R$17&gt;J157),W158,0))</f>
        <v>0</v>
      </c>
      <c r="W158" s="108">
        <f>'Tabella-Z2'!J134</f>
        <v>0.022</v>
      </c>
      <c r="X158" s="186"/>
      <c r="Y158" s="72">
        <f>IF(AND($H$154="X",$X$17&gt;G157),Z158,IF(AND($X$154="X",$X$17&gt;G157),Z158,0))</f>
        <v>0</v>
      </c>
      <c r="Z158" s="108">
        <f>'Tabella-Z2'!L134</f>
        <v>0.019</v>
      </c>
      <c r="AA158" s="186"/>
      <c r="AB158" s="72">
        <f>IF(AND($H$154="X",$AA$17&gt;G157),AC158,IF(AND($AA$154="X",$AA$17&gt;G157),AC158,0))</f>
        <v>0</v>
      </c>
      <c r="AC158" s="108">
        <f>'Tabella-Z2'!M134</f>
        <v>0.042</v>
      </c>
      <c r="AD158" s="184" t="s">
        <v>34</v>
      </c>
      <c r="AE158" s="184"/>
      <c r="AF158" s="184"/>
      <c r="AG158" s="186"/>
      <c r="AH158" s="72">
        <f>IF(AND($H$154="X",$AG$17&gt;G157),AI158,IF(AND($AG$154="X",$AG$17&gt;G157),AI158,0))</f>
        <v>0</v>
      </c>
      <c r="AI158" s="108">
        <f>'Tabella-Z2'!O134</f>
        <v>0.042</v>
      </c>
      <c r="AJ158" s="140" t="s">
        <v>34</v>
      </c>
      <c r="AK158" s="140"/>
      <c r="AL158" s="140"/>
      <c r="AM158" s="6"/>
      <c r="AN158" s="179">
        <f>IF($I$17&gt;$G157,IF($I$17&gt;$G158,($G158-$G157)*J158,($I$17-$G157)*J158),0)</f>
        <v>0</v>
      </c>
      <c r="AQ158" s="179">
        <f>IF($L$17&gt;$G157,IF($L$17&gt;$G158,($G158-$G157)*M158,($L$17-$G157)*M158),0)</f>
        <v>0</v>
      </c>
      <c r="AT158" s="179">
        <f>IF($O$17&gt;$G157,IF($O$17&gt;$G158,($G158-$G157)*P158,($O$17-$G157)*P158),0)</f>
        <v>0</v>
      </c>
      <c r="AU158" s="179"/>
      <c r="AW158" s="179">
        <f>IF($R$17&gt;$G157,IF($R$17&gt;$G158,($G158-$G157)*S158,($R$17-$G157)*S158),0)</f>
        <v>0</v>
      </c>
      <c r="AZ158" s="179">
        <f>IF($X$17&gt;$G157,IF($X$17&gt;$G158,($G158-$G157)*Y158,($X$17-$G157)*Y158),0)</f>
        <v>0</v>
      </c>
      <c r="BC158" s="179">
        <f>IF($AA$17&gt;$G157,IF($AA$17&gt;$G158,($G158-$G157)*AB158,($AA$17-$G157)*AB158),0)</f>
        <v>0</v>
      </c>
      <c r="BF158" s="179">
        <f>IF($AD$17&gt;$G157,IF($AD$17&gt;$G158,($G158-$G157)*AE158,($AD$17-$G157)*AE158),0)</f>
        <v>0</v>
      </c>
      <c r="BI158" s="179">
        <f>IF($AG$17&gt;$G157,IF($AG$17&gt;$G158,($G158-$G157)*AH158,($AG$17-$G157)*AH158),0)</f>
        <v>0</v>
      </c>
      <c r="BL158" s="179">
        <f>IF($AJ$17&gt;$G157,IF($AJ$17&gt;$G158,($G158-$G157)*AK158,($AJ$17-$G157)*AK158),0)</f>
        <v>0</v>
      </c>
    </row>
    <row r="159" spans="1:64" ht="18" customHeight="1" outlineLevel="1">
      <c r="A159" s="3"/>
      <c r="B159" s="207"/>
      <c r="C159" s="208"/>
      <c r="D159" s="192"/>
      <c r="E159" s="211">
        <v>0</v>
      </c>
      <c r="F159" s="212" t="s">
        <v>42</v>
      </c>
      <c r="G159" s="213"/>
      <c r="H159" s="97"/>
      <c r="I159" s="185"/>
      <c r="J159" s="78">
        <f>IF(AND($H$154="X",$I$17&gt;G158),K159,IF(AND($I$154="X",$I$17&gt;G158),K159,0))</f>
        <v>0</v>
      </c>
      <c r="K159" s="110">
        <f>'Tabella-Z2'!G135</f>
        <v>0.021</v>
      </c>
      <c r="L159" s="186"/>
      <c r="M159" s="78">
        <f>IF(AND($H$154="X",$L$17&gt;G158),N159,IF(AND($L$154="X",$L$17&gt;G158),N159,0))</f>
        <v>0</v>
      </c>
      <c r="N159" s="110">
        <f>IF(L19="",0,IF(VLOOKUP($L$19,'Tabella-Z1'!$J$26:$L$31,3)=13,'Tabella-Z2'!H135,'Tabella-Z2'!I135))</f>
        <v>0</v>
      </c>
      <c r="O159" s="186"/>
      <c r="P159" s="78">
        <f>IF(AND($H$154="X",$O$17&gt;G158),Q159,IF(AND($O$154="X",$O$17&gt;G158),Q159,0))</f>
        <v>0</v>
      </c>
      <c r="Q159" s="110">
        <f>'Tabella-Z2'!J135</f>
        <v>0.021</v>
      </c>
      <c r="R159" s="186"/>
      <c r="S159" s="78">
        <f>IF(AND($H$154="X",$R$17&gt;G158),T159,IF(AND($R$154="X",$R$17&gt;G158),T159,0))</f>
        <v>0</v>
      </c>
      <c r="T159" s="110">
        <f>'Tabella-Z2'!J135</f>
        <v>0.021</v>
      </c>
      <c r="U159" s="186"/>
      <c r="V159" s="78">
        <f>IF(AND($H$154="X",$R$17&gt;J158),W159,IF(AND($R$154="X",$R$17&gt;J158),W159,0))</f>
        <v>0</v>
      </c>
      <c r="W159" s="110">
        <f>'Tabella-Z2'!J135</f>
        <v>0.021</v>
      </c>
      <c r="X159" s="186"/>
      <c r="Y159" s="78">
        <f>IF(AND($H$154="X",$X$17&gt;G158),Z159,IF(AND($X$154="X",$X$17&gt;G158),Z159,0))</f>
        <v>0</v>
      </c>
      <c r="Z159" s="110">
        <f>'Tabella-Z2'!L135</f>
        <v>0.018</v>
      </c>
      <c r="AA159" s="186"/>
      <c r="AB159" s="78">
        <f>IF(AND($H$154="X",$AA$17&gt;G158),AC159,IF(AND($AA$154="X",$AA$17&gt;G158),AC159,0))</f>
        <v>0</v>
      </c>
      <c r="AC159" s="110">
        <f>'Tabella-Z2'!M135</f>
        <v>0.03</v>
      </c>
      <c r="AD159" s="199" t="s">
        <v>34</v>
      </c>
      <c r="AE159" s="199"/>
      <c r="AF159" s="199"/>
      <c r="AG159" s="186"/>
      <c r="AH159" s="78">
        <f>IF(AND($H$154="X",$AG$17&gt;G158),AI159,IF(AND($AG$154="X",$AG$17&gt;G158),AI159,0))</f>
        <v>0</v>
      </c>
      <c r="AI159" s="110">
        <f>'Tabella-Z2'!O135</f>
        <v>0.03</v>
      </c>
      <c r="AJ159" s="141" t="s">
        <v>34</v>
      </c>
      <c r="AK159" s="141"/>
      <c r="AL159" s="141"/>
      <c r="AM159" s="6"/>
      <c r="AN159" s="179">
        <f>IF($I$17&gt;$G158,($I$17-$G158)*J159,0)</f>
        <v>0</v>
      </c>
      <c r="AQ159" s="179">
        <f>IF($L$17&gt;$G158,($L$17-$G158)*M159,0)</f>
        <v>0</v>
      </c>
      <c r="AT159" s="179">
        <f>IF($O$17&gt;$G158,($O$17-$G158)*P159,0)</f>
        <v>0</v>
      </c>
      <c r="AU159" s="179"/>
      <c r="AW159" s="179">
        <f>IF($R$17&gt;$G158,($R$17-$G158)*S159,0)</f>
        <v>0</v>
      </c>
      <c r="AZ159" s="179">
        <f>IF($X$17&gt;$G158,($X$17-$G158)*Y159,0)</f>
        <v>0</v>
      </c>
      <c r="BC159" s="179">
        <f>IF($AA$17&gt;$G158,($AA$17-$G158)*AB159,0)</f>
        <v>0</v>
      </c>
      <c r="BF159" s="179">
        <f>IF($AD$17&gt;$G158,($AD$17-$G158)*AE159,0)</f>
        <v>0</v>
      </c>
      <c r="BI159" s="179">
        <f>IF($AG$17&gt;$G158,($AG$17-$G158)*AH159,0)</f>
        <v>0</v>
      </c>
      <c r="BL159" s="179">
        <f>IF($AJ$17&gt;$G158,($AJ$17-$G158)*AK159,0)</f>
        <v>0</v>
      </c>
    </row>
    <row r="160" spans="1:39" ht="24" customHeight="1" outlineLevel="1">
      <c r="A160" s="3"/>
      <c r="B160" s="207"/>
      <c r="C160" s="208"/>
      <c r="D160" s="214" t="s">
        <v>215</v>
      </c>
      <c r="E160" s="61" t="s">
        <v>216</v>
      </c>
      <c r="F160" s="61"/>
      <c r="G160" s="215"/>
      <c r="H160" s="62"/>
      <c r="I160" s="182"/>
      <c r="J160" s="145">
        <f t="shared" si="163"/>
        <v>0</v>
      </c>
      <c r="K160" s="146">
        <f>'Tabella-Z2'!G136</f>
        <v>0.06</v>
      </c>
      <c r="L160" s="144"/>
      <c r="M160" s="145">
        <f t="shared" si="164"/>
        <v>0</v>
      </c>
      <c r="N160" s="146">
        <f>'Tabella-Z2'!H136</f>
        <v>0.06</v>
      </c>
      <c r="O160" s="144"/>
      <c r="P160" s="145">
        <f t="shared" si="165"/>
        <v>0</v>
      </c>
      <c r="Q160" s="146">
        <f>'Tabella-Z2'!J136</f>
        <v>0.06</v>
      </c>
      <c r="R160" s="144"/>
      <c r="S160" s="145">
        <f t="shared" si="166"/>
        <v>0</v>
      </c>
      <c r="T160" s="146">
        <f>'Tabella-Z2'!J136</f>
        <v>0.06</v>
      </c>
      <c r="U160" s="144"/>
      <c r="V160" s="145">
        <f aca="true" t="shared" si="171" ref="V160:V163">IF($H160="X",W160,IF(U160="X",W160,0))</f>
        <v>0</v>
      </c>
      <c r="W160" s="146">
        <f>'Tabella-Z2'!J136</f>
        <v>0.06</v>
      </c>
      <c r="X160" s="144"/>
      <c r="Y160" s="145">
        <f t="shared" si="167"/>
        <v>0</v>
      </c>
      <c r="Z160" s="146">
        <f>'Tabella-Z2'!L136</f>
        <v>0.06</v>
      </c>
      <c r="AA160" s="144"/>
      <c r="AB160" s="145">
        <f t="shared" si="168"/>
        <v>0</v>
      </c>
      <c r="AC160" s="146">
        <f>'Tabella-Z2'!M136</f>
        <v>0.06</v>
      </c>
      <c r="AD160" s="144"/>
      <c r="AE160" s="145">
        <f t="shared" si="169"/>
        <v>0</v>
      </c>
      <c r="AF160" s="146">
        <f>'Tabella-Z2'!N136</f>
        <v>0.06</v>
      </c>
      <c r="AG160" s="144"/>
      <c r="AH160" s="145">
        <f t="shared" si="170"/>
        <v>0</v>
      </c>
      <c r="AI160" s="146">
        <f>'Tabella-Z2'!O136</f>
        <v>0.06</v>
      </c>
      <c r="AJ160" s="147" t="s">
        <v>34</v>
      </c>
      <c r="AK160" s="147"/>
      <c r="AL160" s="147"/>
      <c r="AM160" s="6"/>
    </row>
    <row r="161" spans="1:39" ht="18" customHeight="1" outlineLevel="1">
      <c r="A161" s="3"/>
      <c r="B161" s="207"/>
      <c r="C161" s="208"/>
      <c r="D161" s="61" t="s">
        <v>217</v>
      </c>
      <c r="E161" s="216" t="s">
        <v>218</v>
      </c>
      <c r="F161" s="216"/>
      <c r="G161" s="216"/>
      <c r="H161" s="68"/>
      <c r="I161" s="168"/>
      <c r="J161" s="72">
        <f t="shared" si="163"/>
        <v>0</v>
      </c>
      <c r="K161" s="108">
        <f>'Tabella-Z2'!G137</f>
        <v>0.14</v>
      </c>
      <c r="L161" s="71"/>
      <c r="M161" s="72">
        <f t="shared" si="164"/>
        <v>0</v>
      </c>
      <c r="N161" s="108">
        <f>'Tabella-Z2'!H137</f>
        <v>0.09</v>
      </c>
      <c r="O161" s="71"/>
      <c r="P161" s="72">
        <f t="shared" si="165"/>
        <v>0</v>
      </c>
      <c r="Q161" s="108">
        <f>'Tabella-Z2'!J137</f>
        <v>0.15</v>
      </c>
      <c r="R161" s="71"/>
      <c r="S161" s="72">
        <f t="shared" si="166"/>
        <v>0</v>
      </c>
      <c r="T161" s="108">
        <f>'Tabella-Z2'!J137</f>
        <v>0.15</v>
      </c>
      <c r="U161" s="71"/>
      <c r="V161" s="72">
        <f t="shared" si="171"/>
        <v>0</v>
      </c>
      <c r="W161" s="108">
        <f>'Tabella-Z2'!J137</f>
        <v>0.15</v>
      </c>
      <c r="X161" s="71"/>
      <c r="Y161" s="72">
        <f t="shared" si="167"/>
        <v>0</v>
      </c>
      <c r="Z161" s="108">
        <f>'Tabella-Z2'!L137</f>
        <v>0.12</v>
      </c>
      <c r="AA161" s="71"/>
      <c r="AB161" s="72">
        <f t="shared" si="168"/>
        <v>0</v>
      </c>
      <c r="AC161" s="108">
        <f>'Tabella-Z2'!M137</f>
        <v>0.12</v>
      </c>
      <c r="AD161" s="71"/>
      <c r="AE161" s="72">
        <f t="shared" si="169"/>
        <v>0</v>
      </c>
      <c r="AF161" s="108">
        <f>'Tabella-Z2'!N137</f>
        <v>0.11</v>
      </c>
      <c r="AG161" s="71"/>
      <c r="AH161" s="72">
        <f t="shared" si="170"/>
        <v>0</v>
      </c>
      <c r="AI161" s="108">
        <f>'Tabella-Z2'!O137</f>
        <v>0.12</v>
      </c>
      <c r="AJ161" s="140" t="s">
        <v>34</v>
      </c>
      <c r="AK161" s="140"/>
      <c r="AL161" s="140"/>
      <c r="AM161" s="6"/>
    </row>
    <row r="162" spans="1:39" ht="18" customHeight="1" outlineLevel="1">
      <c r="A162" s="3"/>
      <c r="B162" s="207"/>
      <c r="C162" s="208"/>
      <c r="D162" s="61" t="s">
        <v>219</v>
      </c>
      <c r="E162" s="61" t="s">
        <v>220</v>
      </c>
      <c r="F162" s="61"/>
      <c r="G162" s="61"/>
      <c r="H162" s="170"/>
      <c r="I162" s="171"/>
      <c r="J162" s="172">
        <f t="shared" si="163"/>
        <v>0</v>
      </c>
      <c r="K162" s="173">
        <f>'Tabella-Z2'!G138</f>
        <v>0.41000000000000003</v>
      </c>
      <c r="L162" s="174"/>
      <c r="M162" s="172">
        <f t="shared" si="164"/>
        <v>0</v>
      </c>
      <c r="N162" s="173">
        <f>'Tabella-Z2'!H138</f>
        <v>0.43</v>
      </c>
      <c r="O162" s="174"/>
      <c r="P162" s="172">
        <f t="shared" si="165"/>
        <v>0</v>
      </c>
      <c r="Q162" s="173">
        <f>'Tabella-Z2'!J138</f>
        <v>0.32</v>
      </c>
      <c r="R162" s="174"/>
      <c r="S162" s="172">
        <f t="shared" si="166"/>
        <v>0</v>
      </c>
      <c r="T162" s="173">
        <f>'Tabella-Z2'!J138</f>
        <v>0.32</v>
      </c>
      <c r="U162" s="174"/>
      <c r="V162" s="172">
        <f t="shared" si="171"/>
        <v>0</v>
      </c>
      <c r="W162" s="173">
        <f>'Tabella-Z2'!J138</f>
        <v>0.32</v>
      </c>
      <c r="X162" s="174"/>
      <c r="Y162" s="172">
        <f t="shared" si="167"/>
        <v>0</v>
      </c>
      <c r="Z162" s="173">
        <f>'Tabella-Z2'!L138</f>
        <v>0.42</v>
      </c>
      <c r="AA162" s="174"/>
      <c r="AB162" s="172">
        <f t="shared" si="168"/>
        <v>0</v>
      </c>
      <c r="AC162" s="173">
        <f>'Tabella-Z2'!M138</f>
        <v>0.34</v>
      </c>
      <c r="AD162" s="174"/>
      <c r="AE162" s="172">
        <f t="shared" si="169"/>
        <v>0</v>
      </c>
      <c r="AF162" s="173">
        <f>'Tabella-Z2'!N138</f>
        <v>0.4</v>
      </c>
      <c r="AG162" s="174"/>
      <c r="AH162" s="172">
        <f t="shared" si="170"/>
        <v>0</v>
      </c>
      <c r="AI162" s="173">
        <f>'Tabella-Z2'!O138</f>
        <v>0.42</v>
      </c>
      <c r="AJ162" s="175" t="s">
        <v>34</v>
      </c>
      <c r="AK162" s="175"/>
      <c r="AL162" s="175"/>
      <c r="AM162" s="6"/>
    </row>
    <row r="163" spans="1:64" ht="18" customHeight="1" outlineLevel="1">
      <c r="A163" s="3"/>
      <c r="B163" s="207"/>
      <c r="C163" s="208"/>
      <c r="D163" s="61" t="s">
        <v>221</v>
      </c>
      <c r="E163" s="61" t="s">
        <v>222</v>
      </c>
      <c r="F163" s="61" t="s">
        <v>51</v>
      </c>
      <c r="G163" s="202">
        <v>500000</v>
      </c>
      <c r="H163" s="97"/>
      <c r="I163" s="185"/>
      <c r="J163" s="85">
        <f t="shared" si="163"/>
        <v>0</v>
      </c>
      <c r="K163" s="106">
        <f>'Tabella-Z2'!G139</f>
        <v>0.06</v>
      </c>
      <c r="L163" s="186"/>
      <c r="M163" s="85">
        <f t="shared" si="164"/>
        <v>0</v>
      </c>
      <c r="N163" s="106">
        <f>'Tabella-Z2'!H139</f>
        <v>0.06</v>
      </c>
      <c r="O163" s="186"/>
      <c r="P163" s="85">
        <f t="shared" si="165"/>
        <v>0</v>
      </c>
      <c r="Q163" s="106">
        <f>'Tabella-Z2'!J139</f>
        <v>0.045</v>
      </c>
      <c r="R163" s="186"/>
      <c r="S163" s="85">
        <f t="shared" si="166"/>
        <v>0</v>
      </c>
      <c r="T163" s="106">
        <f>'Tabella-Z2'!J139</f>
        <v>0.045</v>
      </c>
      <c r="U163" s="186"/>
      <c r="V163" s="85">
        <f t="shared" si="171"/>
        <v>0</v>
      </c>
      <c r="W163" s="106">
        <f>'Tabella-Z2'!J139</f>
        <v>0.045</v>
      </c>
      <c r="X163" s="186"/>
      <c r="Y163" s="85">
        <f t="shared" si="167"/>
        <v>0</v>
      </c>
      <c r="Z163" s="106">
        <f>'Tabella-Z2'!L139</f>
        <v>0.045</v>
      </c>
      <c r="AA163" s="186"/>
      <c r="AB163" s="85">
        <f t="shared" si="168"/>
        <v>0</v>
      </c>
      <c r="AC163" s="106">
        <f>'Tabella-Z2'!M139</f>
        <v>0.045</v>
      </c>
      <c r="AD163" s="186"/>
      <c r="AE163" s="85">
        <f t="shared" si="169"/>
        <v>0</v>
      </c>
      <c r="AF163" s="106">
        <f>'Tabella-Z2'!N139</f>
        <v>0.045</v>
      </c>
      <c r="AG163" s="186"/>
      <c r="AH163" s="85">
        <f t="shared" si="170"/>
        <v>0</v>
      </c>
      <c r="AI163" s="106">
        <f>'Tabella-Z2'!O139</f>
        <v>0.045</v>
      </c>
      <c r="AJ163" s="178" t="s">
        <v>34</v>
      </c>
      <c r="AK163" s="178"/>
      <c r="AL163" s="178"/>
      <c r="AM163" s="6"/>
      <c r="AN163" s="179">
        <f>IF($I$17&gt;$G163,$G163*J163,$I$17*J163)</f>
        <v>0</v>
      </c>
      <c r="AQ163" s="179">
        <f>IF($L$17&gt;$G163,$G163*M163,$L$17*M163)</f>
        <v>0</v>
      </c>
      <c r="AT163" s="179">
        <f>IF($O$17&gt;$G163,$G163*P163,$O$17*P163)</f>
        <v>0</v>
      </c>
      <c r="AU163" s="179"/>
      <c r="AW163" s="179">
        <f>IF($R$17&gt;$G163,$G163*S163,$R$17*S163)</f>
        <v>0</v>
      </c>
      <c r="AZ163" s="179">
        <f>IF($X$17&gt;$G163,$G163*Y163,$X$17*Y163)</f>
        <v>0</v>
      </c>
      <c r="BC163" s="179">
        <f>IF($AA$17&gt;$G163,$G163*AB163,$AA$17*AB163)</f>
        <v>0</v>
      </c>
      <c r="BF163" s="179">
        <f>IF($AD$17&gt;$G163,$G163*AE163,$AD$17*AE163)</f>
        <v>0</v>
      </c>
      <c r="BI163" s="179">
        <f>IF($AG$17&gt;$G163,$G163*AH163,$AG$17*AH163)</f>
        <v>0</v>
      </c>
      <c r="BL163" s="179">
        <f>IF($AJ$17&gt;$G163,$G163*AK163,$AJ$17*AK163)</f>
        <v>0</v>
      </c>
    </row>
    <row r="164" spans="1:64" ht="18" customHeight="1" outlineLevel="1">
      <c r="A164" s="3"/>
      <c r="B164" s="207"/>
      <c r="C164" s="208"/>
      <c r="D164" s="61"/>
      <c r="E164" s="61"/>
      <c r="F164" s="61" t="s">
        <v>42</v>
      </c>
      <c r="G164" s="203"/>
      <c r="H164" s="97"/>
      <c r="I164" s="185"/>
      <c r="J164" s="78">
        <f>IF(AND($H$163="X",$I$17&gt;G163),K164,IF(AND($I$163="X",$I$17&gt;G163),K164,0))</f>
        <v>0</v>
      </c>
      <c r="K164" s="110">
        <f>'Tabella-Z2'!G140</f>
        <v>0.012</v>
      </c>
      <c r="L164" s="186"/>
      <c r="M164" s="78">
        <f>IF(AND($H$163="X",$L$17&gt;G163),N164,IF(AND($L$163="X",$L$17&gt;G163),N164,0))</f>
        <v>0</v>
      </c>
      <c r="N164" s="110">
        <f>'Tabella-Z2'!H140</f>
        <v>0.012</v>
      </c>
      <c r="O164" s="186"/>
      <c r="P164" s="78">
        <f>IF(AND($H$163="X",$O$17&gt;G163),Q164,IF(AND($O$163="X",$O$17&gt;G163),Q164,0))</f>
        <v>0</v>
      </c>
      <c r="Q164" s="110">
        <f>'Tabella-Z2'!J140</f>
        <v>0.09</v>
      </c>
      <c r="R164" s="186"/>
      <c r="S164" s="78">
        <f>IF(AND($H$163="X",$R$17&gt;G163),T164,IF(AND($R$163="X",$R$17&gt;G163),T164,0))</f>
        <v>0</v>
      </c>
      <c r="T164" s="110">
        <f>'Tabella-Z2'!J140</f>
        <v>0.09</v>
      </c>
      <c r="U164" s="186"/>
      <c r="V164" s="78">
        <f>IF(AND($H$163="X",$R$17&gt;J163),W164,IF(AND($R$163="X",$R$17&gt;J163),W164,0))</f>
        <v>0</v>
      </c>
      <c r="W164" s="110">
        <f>'Tabella-Z2'!J140</f>
        <v>0.09</v>
      </c>
      <c r="X164" s="186"/>
      <c r="Y164" s="78">
        <f>IF(AND($H$163="X",$X$17&gt;G163),Z164,IF(AND($X$163="X",$X$17&gt;G163),Z164,0))</f>
        <v>0</v>
      </c>
      <c r="Z164" s="110">
        <f>'Tabella-Z2'!L140</f>
        <v>0.09</v>
      </c>
      <c r="AA164" s="186"/>
      <c r="AB164" s="78">
        <f>IF(AND($H$163="X",$AA$17&gt;G163),AC164,IF(AND($AA$163="X",$AA$17&gt;G163),AC164,0))</f>
        <v>0</v>
      </c>
      <c r="AC164" s="110">
        <f>'Tabella-Z2'!M140</f>
        <v>0.09</v>
      </c>
      <c r="AD164" s="186"/>
      <c r="AE164" s="78">
        <f>IF(AND($H$163="X",$AD$17&gt;D163),AF164,IF(AND($AD$163="X",$AD$17&gt;D163),AF164,0))</f>
        <v>0</v>
      </c>
      <c r="AF164" s="110">
        <f>'Tabella-Z2'!N140</f>
        <v>0.09</v>
      </c>
      <c r="AG164" s="186"/>
      <c r="AH164" s="78">
        <f>IF(AND($H$163="X",$AG$17&gt;G163),AI164,IF(AND($AG$163="X",$AG$17&gt;G163),AI164,0))</f>
        <v>0</v>
      </c>
      <c r="AI164" s="110">
        <f>'Tabella-Z2'!O140</f>
        <v>0.09</v>
      </c>
      <c r="AJ164" s="141" t="s">
        <v>34</v>
      </c>
      <c r="AK164" s="141"/>
      <c r="AL164" s="141"/>
      <c r="AM164" s="6"/>
      <c r="AN164" s="179">
        <f>IF($I$17&gt;$G163,($I$17-$G163)*J164,0)</f>
        <v>0</v>
      </c>
      <c r="AQ164" s="179">
        <f>IF($L$17&gt;$G163,($L$17-$G163)*M164,0)</f>
        <v>0</v>
      </c>
      <c r="AT164" s="179">
        <f>IF($O$17&gt;$G163,($O$17-$G163)*P164,0)</f>
        <v>0</v>
      </c>
      <c r="AU164" s="179"/>
      <c r="AW164" s="179">
        <f>IF($R$17&gt;$G163,($R$17-$G163)*S164,0)</f>
        <v>0</v>
      </c>
      <c r="AZ164" s="179">
        <f>IF($X$17&gt;$G163,($X$17-$G163)*Y164,0)</f>
        <v>0</v>
      </c>
      <c r="BC164" s="179">
        <f>IF($AA$17&gt;$G163,($AA$17-$G163)*AB164,0)</f>
        <v>0</v>
      </c>
      <c r="BF164" s="179">
        <f>IF($AD$17&gt;$G163,($AD$17-$G163)*AE164,0)</f>
        <v>0</v>
      </c>
      <c r="BI164" s="179">
        <f>IF($AG$17&gt;$G163,($AG$17-$G163)*AH164,0)</f>
        <v>0</v>
      </c>
      <c r="BL164" s="179">
        <f>IF($AJ$17&gt;$G163,($AJ$17-$G163)*AK164,0)</f>
        <v>0</v>
      </c>
    </row>
    <row r="165" spans="1:64" ht="18" customHeight="1" outlineLevel="1">
      <c r="A165" s="3"/>
      <c r="B165" s="207"/>
      <c r="C165" s="208"/>
      <c r="D165" s="61" t="s">
        <v>223</v>
      </c>
      <c r="E165" s="61" t="s">
        <v>224</v>
      </c>
      <c r="F165" s="61" t="s">
        <v>51</v>
      </c>
      <c r="G165" s="202">
        <v>500000</v>
      </c>
      <c r="H165" s="97"/>
      <c r="I165" s="185"/>
      <c r="J165" s="85">
        <f t="shared" si="163"/>
        <v>0</v>
      </c>
      <c r="K165" s="106">
        <f>'Tabella-Z2'!G141</f>
        <v>0.045</v>
      </c>
      <c r="L165" s="186"/>
      <c r="M165" s="85">
        <f t="shared" si="164"/>
        <v>0</v>
      </c>
      <c r="N165" s="106">
        <f>'Tabella-Z2'!H141</f>
        <v>0.045</v>
      </c>
      <c r="O165" s="186"/>
      <c r="P165" s="85">
        <f t="shared" si="165"/>
        <v>0</v>
      </c>
      <c r="Q165" s="106">
        <f>'Tabella-Z2'!J141</f>
        <v>0.035</v>
      </c>
      <c r="R165" s="186"/>
      <c r="S165" s="85">
        <f t="shared" si="166"/>
        <v>0</v>
      </c>
      <c r="T165" s="106">
        <f>'Tabella-Z2'!J141</f>
        <v>0.035</v>
      </c>
      <c r="U165" s="186"/>
      <c r="V165" s="85">
        <f aca="true" t="shared" si="172" ref="V165">IF($H165="X",W165,IF(U165="X",W165,0))</f>
        <v>0</v>
      </c>
      <c r="W165" s="106">
        <f>'Tabella-Z2'!J141</f>
        <v>0.035</v>
      </c>
      <c r="X165" s="186"/>
      <c r="Y165" s="85">
        <f t="shared" si="167"/>
        <v>0</v>
      </c>
      <c r="Z165" s="106">
        <f>'Tabella-Z2'!L141</f>
        <v>0.035</v>
      </c>
      <c r="AA165" s="186"/>
      <c r="AB165" s="85">
        <f t="shared" si="168"/>
        <v>0</v>
      </c>
      <c r="AC165" s="106">
        <f>'Tabella-Z2'!M141</f>
        <v>0.035</v>
      </c>
      <c r="AD165" s="186"/>
      <c r="AE165" s="85">
        <f t="shared" si="169"/>
        <v>0</v>
      </c>
      <c r="AF165" s="106">
        <f>'Tabella-Z2'!N141</f>
        <v>0.035</v>
      </c>
      <c r="AG165" s="186"/>
      <c r="AH165" s="85">
        <f t="shared" si="170"/>
        <v>0</v>
      </c>
      <c r="AI165" s="106">
        <f>'Tabella-Z2'!O141</f>
        <v>0.035</v>
      </c>
      <c r="AJ165" s="178" t="s">
        <v>34</v>
      </c>
      <c r="AK165" s="178"/>
      <c r="AL165" s="178"/>
      <c r="AM165" s="6"/>
      <c r="AN165" s="179">
        <f>IF($I$17&gt;$G165,$G165*J165,$I$17*J165)</f>
        <v>0</v>
      </c>
      <c r="AQ165" s="179">
        <f>IF($L$17&gt;$G165,$G165*M165,$L$17*M165)</f>
        <v>0</v>
      </c>
      <c r="AT165" s="179">
        <f>IF($O$17&gt;$G165,$G165*P165,$O$17*P165)</f>
        <v>0</v>
      </c>
      <c r="AU165" s="179"/>
      <c r="AW165" s="179">
        <f>IF($R$17&gt;$G165,$G165*S165,$R$17*S165)</f>
        <v>0</v>
      </c>
      <c r="AZ165" s="179">
        <f>IF($X$17&gt;$G165,$G165*Y165,$X$17*Y165)</f>
        <v>0</v>
      </c>
      <c r="BC165" s="179">
        <f>IF($AA$17&gt;$G165,$G165*AB165,$AA$17*AB165)</f>
        <v>0</v>
      </c>
      <c r="BF165" s="179">
        <f>IF($AD$17&gt;$G165,$G165*AE165,$AD$17*AE165)</f>
        <v>0</v>
      </c>
      <c r="BI165" s="179">
        <f>IF($AG$17&gt;$G165,$G165*AH165,$AG$17*AH165)</f>
        <v>0</v>
      </c>
      <c r="BL165" s="179">
        <f>IF($AJ$17&gt;$G165,$G165*AK165,$AJ$17*AK165)</f>
        <v>0</v>
      </c>
    </row>
    <row r="166" spans="1:64" ht="18" customHeight="1" outlineLevel="1">
      <c r="A166" s="3"/>
      <c r="B166" s="207"/>
      <c r="C166" s="208"/>
      <c r="D166" s="61"/>
      <c r="E166" s="61"/>
      <c r="F166" s="61" t="s">
        <v>42</v>
      </c>
      <c r="G166" s="203"/>
      <c r="H166" s="97"/>
      <c r="I166" s="185"/>
      <c r="J166" s="78">
        <f>IF(AND($H$165="X",$I$17&gt;G165),K166,IF(AND($I$165="X",$I$17&gt;G165),K166,0))</f>
        <v>0</v>
      </c>
      <c r="K166" s="110">
        <f>'Tabella-Z2'!G142</f>
        <v>0.09</v>
      </c>
      <c r="L166" s="186"/>
      <c r="M166" s="78">
        <f>IF(AND($H$165="X",$L$17&gt;G165),N166,IF(AND($L$165="X",$L$17&gt;G165),N166,0))</f>
        <v>0</v>
      </c>
      <c r="N166" s="110">
        <f>'Tabella-Z2'!H142</f>
        <v>0.09</v>
      </c>
      <c r="O166" s="186"/>
      <c r="P166" s="78">
        <f>IF(AND($H$165="X",$O$17&gt;G165),Q166,IF(AND($O$165="X",$O$17&gt;G165),Q166,0))</f>
        <v>0</v>
      </c>
      <c r="Q166" s="110">
        <f>'Tabella-Z2'!J142</f>
        <v>0.07</v>
      </c>
      <c r="R166" s="186"/>
      <c r="S166" s="78">
        <f>IF(AND($H$165="X",$R$17&gt;G165),T166,IF(AND($R$165="X",$R$17&gt;G165),T166,0))</f>
        <v>0</v>
      </c>
      <c r="T166" s="110">
        <f>'Tabella-Z2'!J142</f>
        <v>0.07</v>
      </c>
      <c r="U166" s="186"/>
      <c r="V166" s="78">
        <f>IF(AND($H$165="X",$R$17&gt;J165),W166,IF(AND($R$165="X",$R$17&gt;J165),W166,0))</f>
        <v>0</v>
      </c>
      <c r="W166" s="110">
        <f>'Tabella-Z2'!J142</f>
        <v>0.07</v>
      </c>
      <c r="X166" s="186"/>
      <c r="Y166" s="78">
        <f>IF(AND($H$165="X",$X$17&gt;G165),Z166,IF(AND($X$165="X",$X$17&gt;G165),Z166,0))</f>
        <v>0</v>
      </c>
      <c r="Z166" s="110">
        <f>'Tabella-Z2'!L142</f>
        <v>0.07</v>
      </c>
      <c r="AA166" s="186"/>
      <c r="AB166" s="78">
        <f>IF(AND($H$165="X",$AA$17&gt;G165),AC166,IF(AND($AA$165="X",$AA$17&gt;G165),AC166,0))</f>
        <v>0</v>
      </c>
      <c r="AC166" s="110">
        <f>'Tabella-Z2'!M142</f>
        <v>0.07</v>
      </c>
      <c r="AD166" s="186"/>
      <c r="AE166" s="78">
        <f>IF(AND($H$165="X",$AD$17&gt;D165),AF166,IF(AND($AD$165="X",$AD$17&gt;D165),AF166,0))</f>
        <v>0</v>
      </c>
      <c r="AF166" s="110">
        <f>'Tabella-Z2'!N142</f>
        <v>0.07</v>
      </c>
      <c r="AG166" s="186"/>
      <c r="AH166" s="78">
        <f>IF(AND($H$165="X",$AG$17&gt;G165),AI166,IF(AND($AG$165="X",$AG$17&gt;G165),AI166,0))</f>
        <v>0</v>
      </c>
      <c r="AI166" s="110">
        <f>'Tabella-Z2'!O142</f>
        <v>0.07</v>
      </c>
      <c r="AJ166" s="141" t="s">
        <v>34</v>
      </c>
      <c r="AK166" s="141"/>
      <c r="AL166" s="141"/>
      <c r="AM166" s="6"/>
      <c r="AN166" s="179">
        <f>IF($I$17&gt;$G165,($I$17-$G165)*J166,0)</f>
        <v>0</v>
      </c>
      <c r="AQ166" s="179">
        <f>IF($L$17&gt;$G165,($L$17-$G165)*M166,0)</f>
        <v>0</v>
      </c>
      <c r="AT166" s="179">
        <f>IF($O$17&gt;$G165,($O$17-$G165)*P166,0)</f>
        <v>0</v>
      </c>
      <c r="AU166" s="179"/>
      <c r="AW166" s="179">
        <f>IF($R$17&gt;$G165,($R$17-$G165)*S166,0)</f>
        <v>0</v>
      </c>
      <c r="AZ166" s="179">
        <f>IF($X$17&gt;$G165,($X$17-$G165)*Y166,0)</f>
        <v>0</v>
      </c>
      <c r="BC166" s="179">
        <f>IF($AA$17&gt;$G165,($AA$17-$G165)*AB166,0)</f>
        <v>0</v>
      </c>
      <c r="BF166" s="179">
        <f>IF($AD$17&gt;$G165,($AD$17-$G165)*AE166,0)</f>
        <v>0</v>
      </c>
      <c r="BI166" s="179">
        <f>IF($AG$17&gt;$G165,($AG$17-$G165)*AH166,0)</f>
        <v>0</v>
      </c>
      <c r="BL166" s="179">
        <f>IF($AJ$17&gt;$G165,($AJ$17-$G165)*AK166,0)</f>
        <v>0</v>
      </c>
    </row>
    <row r="167" spans="1:39" ht="18" customHeight="1" outlineLevel="1">
      <c r="A167" s="3"/>
      <c r="B167" s="207"/>
      <c r="C167" s="208"/>
      <c r="D167" s="61" t="s">
        <v>225</v>
      </c>
      <c r="E167" s="61" t="s">
        <v>226</v>
      </c>
      <c r="F167" s="61"/>
      <c r="G167" s="61"/>
      <c r="H167" s="62"/>
      <c r="I167" s="182"/>
      <c r="J167" s="145">
        <f t="shared" si="163"/>
        <v>0</v>
      </c>
      <c r="K167" s="146">
        <f>'Tabella-Z2'!G143</f>
        <v>0.04</v>
      </c>
      <c r="L167" s="144"/>
      <c r="M167" s="145">
        <f t="shared" si="164"/>
        <v>0</v>
      </c>
      <c r="N167" s="146">
        <f>'Tabella-Z2'!H143</f>
        <v>0.04</v>
      </c>
      <c r="O167" s="144"/>
      <c r="P167" s="145">
        <f t="shared" si="165"/>
        <v>0</v>
      </c>
      <c r="Q167" s="146">
        <f>'Tabella-Z2'!J143</f>
        <v>0.04</v>
      </c>
      <c r="R167" s="144"/>
      <c r="S167" s="145">
        <f t="shared" si="166"/>
        <v>0</v>
      </c>
      <c r="T167" s="146">
        <f>'Tabella-Z2'!J143</f>
        <v>0.04</v>
      </c>
      <c r="U167" s="144"/>
      <c r="V167" s="145">
        <f aca="true" t="shared" si="173" ref="V167:V169">IF($H167="X",W167,IF(U167="X",W167,0))</f>
        <v>0</v>
      </c>
      <c r="W167" s="146">
        <f>'Tabella-Z2'!J143</f>
        <v>0.04</v>
      </c>
      <c r="X167" s="144"/>
      <c r="Y167" s="145">
        <f t="shared" si="167"/>
        <v>0</v>
      </c>
      <c r="Z167" s="146">
        <f>'Tabella-Z2'!L143</f>
        <v>0.04</v>
      </c>
      <c r="AA167" s="144"/>
      <c r="AB167" s="145">
        <f t="shared" si="168"/>
        <v>0</v>
      </c>
      <c r="AC167" s="146">
        <f>'Tabella-Z2'!M143</f>
        <v>0.04</v>
      </c>
      <c r="AD167" s="144"/>
      <c r="AE167" s="145">
        <f t="shared" si="169"/>
        <v>0</v>
      </c>
      <c r="AF167" s="146">
        <f>'Tabella-Z2'!N143</f>
        <v>0.04</v>
      </c>
      <c r="AG167" s="144"/>
      <c r="AH167" s="145">
        <f t="shared" si="170"/>
        <v>0</v>
      </c>
      <c r="AI167" s="146">
        <f>'Tabella-Z2'!O143</f>
        <v>0.04</v>
      </c>
      <c r="AJ167" s="147" t="s">
        <v>34</v>
      </c>
      <c r="AK167" s="147"/>
      <c r="AL167" s="147"/>
      <c r="AM167" s="6"/>
    </row>
    <row r="168" spans="1:39" ht="18" customHeight="1" outlineLevel="1">
      <c r="A168" s="3"/>
      <c r="B168" s="207"/>
      <c r="C168" s="208"/>
      <c r="D168" s="61" t="s">
        <v>227</v>
      </c>
      <c r="E168" s="61" t="s">
        <v>228</v>
      </c>
      <c r="F168" s="61"/>
      <c r="G168" s="61"/>
      <c r="H168" s="68"/>
      <c r="I168" s="168"/>
      <c r="J168" s="72">
        <f t="shared" si="163"/>
        <v>0</v>
      </c>
      <c r="K168" s="108">
        <f>'Tabella-Z2'!G144</f>
        <v>0.25</v>
      </c>
      <c r="L168" s="71"/>
      <c r="M168" s="72">
        <f t="shared" si="164"/>
        <v>0</v>
      </c>
      <c r="N168" s="108">
        <f>'Tabella-Z2'!H144</f>
        <v>0.25</v>
      </c>
      <c r="O168" s="71"/>
      <c r="P168" s="72">
        <f t="shared" si="165"/>
        <v>0</v>
      </c>
      <c r="Q168" s="108">
        <f>'Tabella-Z2'!J144</f>
        <v>0.25</v>
      </c>
      <c r="R168" s="71"/>
      <c r="S168" s="72">
        <f t="shared" si="166"/>
        <v>0</v>
      </c>
      <c r="T168" s="108">
        <f>'Tabella-Z2'!J144</f>
        <v>0.25</v>
      </c>
      <c r="U168" s="71"/>
      <c r="V168" s="72">
        <f t="shared" si="173"/>
        <v>0</v>
      </c>
      <c r="W168" s="108">
        <f>'Tabella-Z2'!J144</f>
        <v>0.25</v>
      </c>
      <c r="X168" s="71"/>
      <c r="Y168" s="72">
        <f t="shared" si="167"/>
        <v>0</v>
      </c>
      <c r="Z168" s="108">
        <f>'Tabella-Z2'!L144</f>
        <v>0.25</v>
      </c>
      <c r="AA168" s="71"/>
      <c r="AB168" s="72">
        <f t="shared" si="168"/>
        <v>0</v>
      </c>
      <c r="AC168" s="108">
        <f>'Tabella-Z2'!M144</f>
        <v>0.25</v>
      </c>
      <c r="AD168" s="71"/>
      <c r="AE168" s="72">
        <f t="shared" si="169"/>
        <v>0</v>
      </c>
      <c r="AF168" s="108">
        <f>'Tabella-Z2'!N144</f>
        <v>0.25</v>
      </c>
      <c r="AG168" s="71"/>
      <c r="AH168" s="72">
        <f t="shared" si="170"/>
        <v>0</v>
      </c>
      <c r="AI168" s="108">
        <f>'Tabella-Z2'!O144</f>
        <v>0.25</v>
      </c>
      <c r="AJ168" s="140" t="s">
        <v>34</v>
      </c>
      <c r="AK168" s="140"/>
      <c r="AL168" s="140"/>
      <c r="AM168" s="6"/>
    </row>
    <row r="169" spans="1:39" ht="18" customHeight="1" outlineLevel="1">
      <c r="A169" s="3"/>
      <c r="B169" s="207"/>
      <c r="C169" s="208"/>
      <c r="D169" s="61" t="s">
        <v>229</v>
      </c>
      <c r="E169" s="61" t="s">
        <v>230</v>
      </c>
      <c r="F169" s="61"/>
      <c r="G169" s="61"/>
      <c r="H169" s="68"/>
      <c r="I169" s="168"/>
      <c r="J169" s="72">
        <f aca="true" t="shared" si="174" ref="J169">IF($H169="X",K169,IF(I169="X",K169,0))</f>
        <v>0</v>
      </c>
      <c r="K169" s="108">
        <f>'Tabella-Z2'!G145</f>
        <v>0.04</v>
      </c>
      <c r="L169" s="71"/>
      <c r="M169" s="72">
        <f aca="true" t="shared" si="175" ref="M169">IF($H169="X",N169,IF(L169="X",N169,0))</f>
        <v>0</v>
      </c>
      <c r="N169" s="108">
        <f>'Tabella-Z2'!H145</f>
        <v>0.04</v>
      </c>
      <c r="O169" s="71"/>
      <c r="P169" s="72">
        <f aca="true" t="shared" si="176" ref="P169">IF($H169="X",Q169,IF(O169="X",Q169,0))</f>
        <v>0</v>
      </c>
      <c r="Q169" s="108">
        <f>'Tabella-Z2'!J145</f>
        <v>0.04</v>
      </c>
      <c r="R169" s="71"/>
      <c r="S169" s="72">
        <f aca="true" t="shared" si="177" ref="S169">IF($H169="X",T169,IF(R169="X",T169,0))</f>
        <v>0</v>
      </c>
      <c r="T169" s="108">
        <f>'Tabella-Z2'!J145</f>
        <v>0.04</v>
      </c>
      <c r="U169" s="71"/>
      <c r="V169" s="72">
        <f t="shared" si="173"/>
        <v>0</v>
      </c>
      <c r="W169" s="108">
        <f>'Tabella-Z2'!J145</f>
        <v>0.04</v>
      </c>
      <c r="X169" s="71"/>
      <c r="Y169" s="72">
        <f aca="true" t="shared" si="178" ref="Y169">IF($H169="X",Z169,IF(X169="X",Z169,0))</f>
        <v>0</v>
      </c>
      <c r="Z169" s="108">
        <f>'Tabella-Z2'!L145</f>
        <v>0.04</v>
      </c>
      <c r="AA169" s="71"/>
      <c r="AB169" s="72">
        <f aca="true" t="shared" si="179" ref="AB169">IF($H169="X",AC169,IF(AA169="X",AC169,0))</f>
        <v>0</v>
      </c>
      <c r="AC169" s="108">
        <f>'Tabella-Z2'!M145</f>
        <v>0.04</v>
      </c>
      <c r="AD169" s="71"/>
      <c r="AE169" s="72">
        <f aca="true" t="shared" si="180" ref="AE169">IF($H169="X",AF169,IF(AD169="X",AF169,0))</f>
        <v>0</v>
      </c>
      <c r="AF169" s="108">
        <f>'Tabella-Z2'!N145</f>
        <v>0.04</v>
      </c>
      <c r="AG169" s="71"/>
      <c r="AH169" s="72">
        <f aca="true" t="shared" si="181" ref="AH169">IF($H169="X",AI169,IF(AG169="X",AI169,0))</f>
        <v>0</v>
      </c>
      <c r="AI169" s="108">
        <f>'Tabella-Z2'!O145</f>
        <v>0.04</v>
      </c>
      <c r="AJ169" s="140" t="s">
        <v>34</v>
      </c>
      <c r="AK169" s="140"/>
      <c r="AL169" s="140"/>
      <c r="AM169" s="6"/>
    </row>
    <row r="170" spans="1:39" ht="18" customHeight="1" outlineLevel="1">
      <c r="A170" s="3"/>
      <c r="B170" s="115" t="s">
        <v>55</v>
      </c>
      <c r="C170" s="115"/>
      <c r="D170" s="115"/>
      <c r="E170" s="115"/>
      <c r="F170" s="116" t="s">
        <v>56</v>
      </c>
      <c r="G170" s="116"/>
      <c r="H170" s="116"/>
      <c r="I170" s="118"/>
      <c r="J170" s="119">
        <f>SUM(J149:J153,J161:J162,J167:J169)</f>
        <v>0</v>
      </c>
      <c r="K170" s="120">
        <f>J170</f>
        <v>0</v>
      </c>
      <c r="L170" s="118"/>
      <c r="M170" s="119">
        <f>SUM(M149:M153,M161:M162,M167:M169)</f>
        <v>0</v>
      </c>
      <c r="N170" s="120">
        <f>M170</f>
        <v>0</v>
      </c>
      <c r="O170" s="118"/>
      <c r="P170" s="119">
        <f>SUM(P149:P153,P161:P162,P167:P169)</f>
        <v>0</v>
      </c>
      <c r="Q170" s="120">
        <f>P170</f>
        <v>0</v>
      </c>
      <c r="R170" s="118"/>
      <c r="S170" s="119">
        <f>SUM(S149:S153,S161:S162,S167:S169)</f>
        <v>0</v>
      </c>
      <c r="T170" s="120">
        <f>S170</f>
        <v>0</v>
      </c>
      <c r="U170" s="118"/>
      <c r="V170" s="119">
        <f>SUM(V149:V153,V161:V162,V167:V169)</f>
        <v>0</v>
      </c>
      <c r="W170" s="120">
        <f>V170</f>
        <v>0</v>
      </c>
      <c r="X170" s="118"/>
      <c r="Y170" s="119">
        <f>SUM(Y149:Y153,Y161:Y162,Y167:Y169)</f>
        <v>0</v>
      </c>
      <c r="Z170" s="120">
        <f>Y170</f>
        <v>0</v>
      </c>
      <c r="AA170" s="118"/>
      <c r="AB170" s="119">
        <f>SUM(AB149:AB153,AB161:AB162,AB167:AB169)</f>
        <v>0</v>
      </c>
      <c r="AC170" s="120">
        <f>AB170</f>
        <v>0</v>
      </c>
      <c r="AD170" s="118"/>
      <c r="AE170" s="119">
        <f>SUM(AE149:AE153,AE161:AE162,AE167:AE169)</f>
        <v>0</v>
      </c>
      <c r="AF170" s="120">
        <f>AE170</f>
        <v>0</v>
      </c>
      <c r="AG170" s="118"/>
      <c r="AH170" s="119">
        <f>SUM(AH149:AH153,AH161:AH162,AH167:AH169)</f>
        <v>0</v>
      </c>
      <c r="AI170" s="120">
        <f>AH170</f>
        <v>0</v>
      </c>
      <c r="AJ170" s="118"/>
      <c r="AK170" s="119">
        <f>SUM(AK149:AK153,AK161:AK162,AK167:AK169)</f>
        <v>0</v>
      </c>
      <c r="AL170" s="162">
        <f>AK170</f>
        <v>0</v>
      </c>
      <c r="AM170" s="6"/>
    </row>
    <row r="171" spans="1:39" ht="33.75" customHeight="1" outlineLevel="1">
      <c r="A171" s="3"/>
      <c r="B171" s="123" t="s">
        <v>57</v>
      </c>
      <c r="C171" s="123"/>
      <c r="D171" s="123"/>
      <c r="E171" s="123"/>
      <c r="F171" s="124" t="s">
        <v>58</v>
      </c>
      <c r="G171" s="124"/>
      <c r="H171" s="124"/>
      <c r="I171" s="125">
        <f>K170*I17*I18*I20+$E$159*I18*I20*SUM(AN154:AN159)+I18*I20*SUM(AN163:AN166)+I17*I18*I20*J160*$G$160</f>
        <v>0</v>
      </c>
      <c r="J171" s="125"/>
      <c r="K171" s="125"/>
      <c r="L171" s="125">
        <f>N170*L17*L18*L20+$E$159*L18*L20*SUM(AQ154:AQ159)+L18*L20*SUM(AQ163:AQ166)+L17*L18*L20*M160*$G$160</f>
        <v>0</v>
      </c>
      <c r="M171" s="125"/>
      <c r="N171" s="125"/>
      <c r="O171" s="125">
        <f>Q170*O17*O18*O20+$E$159*O18*O20*SUM(AT154:AT159)+O18*O20*SUM(AT163:AT166)+O17*O18*O20*P160*$G$160</f>
        <v>0</v>
      </c>
      <c r="P171" s="125"/>
      <c r="Q171" s="125"/>
      <c r="R171" s="125">
        <f>T170*R17*R18*R20+$E$159*R18*R20*SUM(AW154:AW159)+R18*R20*SUM(AW163:AW166)+R17*R18*R20*S160*$G$160</f>
        <v>0</v>
      </c>
      <c r="S171" s="125"/>
      <c r="T171" s="125"/>
      <c r="U171" s="125">
        <f>W170*U17*U18*U20+$E$159*U18*U20*SUM(AZ154:AZ159)+U18*U20*SUM(AZ163:AZ166)+U17*U18*U20*V160*$G$160</f>
        <v>0</v>
      </c>
      <c r="V171" s="125"/>
      <c r="W171" s="125"/>
      <c r="X171" s="125">
        <f>Z170*X17*X18*X20+$E$159*X18*X20*SUM(AZ154:AZ159)+X18*X20*SUM(AZ163:AZ166)+X17*X18*X20*Y160*$G$160</f>
        <v>0</v>
      </c>
      <c r="Y171" s="125"/>
      <c r="Z171" s="125"/>
      <c r="AA171" s="125">
        <f>AC170*AA17*AA18*AA20+$E$159*AA18*AA20*SUM(BC154:BC159)+AA18*AA20*SUM(BC163:BC166)+AA17*AA18*AA20*AB160*$G$160</f>
        <v>0</v>
      </c>
      <c r="AB171" s="125"/>
      <c r="AC171" s="125"/>
      <c r="AD171" s="125">
        <f>AF170*AD17*AD18*AD20+$E$159*AD18*AD20*SUM(BF154:BF159)+AD18*AD20*SUM(BF163:BF166)+AD17*AD18*AD20*AE160*$G$160</f>
        <v>0</v>
      </c>
      <c r="AE171" s="125"/>
      <c r="AF171" s="125"/>
      <c r="AG171" s="125">
        <f>AI170*AG17*AG18*AG20+$E$159*AG18*AG20*SUM(BI154:BI159)+AG18*AG20*SUM(BI163:BI166)+AG17*AG18*AG20*AH160*$G$160</f>
        <v>0</v>
      </c>
      <c r="AH171" s="125"/>
      <c r="AI171" s="125"/>
      <c r="AJ171" s="125">
        <f>AL170*AJ17*AJ18*AJ20+$E$159*AJ18*AJ20*SUM(BL154:BL159)+AJ18*AJ20*SUM(BL163:BL166)+AJ17*AJ18*AJ20*AK160*$G$160</f>
        <v>0</v>
      </c>
      <c r="AK171" s="125"/>
      <c r="AL171" s="125"/>
      <c r="AM171" s="126"/>
    </row>
    <row r="172" spans="1:39" ht="24.75" customHeight="1" outlineLevel="1">
      <c r="A172" s="3"/>
      <c r="B172" s="127" t="s">
        <v>59</v>
      </c>
      <c r="C172" s="127"/>
      <c r="D172" s="127"/>
      <c r="E172" s="127"/>
      <c r="F172" s="127"/>
      <c r="G172" s="127"/>
      <c r="H172" s="128"/>
      <c r="I172" s="129">
        <f>SUM(I171:AL171)</f>
        <v>0</v>
      </c>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6"/>
    </row>
    <row r="173" spans="1:39" ht="9.75" customHeight="1">
      <c r="A173" s="3"/>
      <c r="B173" s="130"/>
      <c r="C173" s="131"/>
      <c r="D173" s="131"/>
      <c r="E173" s="131"/>
      <c r="F173" s="132"/>
      <c r="G173" s="133"/>
      <c r="H173" s="133"/>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26"/>
    </row>
    <row r="174" spans="1:39" ht="18" customHeight="1" outlineLevel="1">
      <c r="A174" s="3"/>
      <c r="B174" s="58" t="str">
        <f>C175</f>
        <v> d.I) VERIFICHE E COLLAUDI  </v>
      </c>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126"/>
    </row>
    <row r="175" spans="1:39" ht="30" customHeight="1" outlineLevel="1">
      <c r="A175" s="3"/>
      <c r="B175" s="217" t="s">
        <v>231</v>
      </c>
      <c r="C175" s="218" t="s">
        <v>232</v>
      </c>
      <c r="D175" s="137" t="s">
        <v>233</v>
      </c>
      <c r="E175" s="137" t="s">
        <v>234</v>
      </c>
      <c r="F175" s="137"/>
      <c r="G175" s="137"/>
      <c r="H175" s="165"/>
      <c r="I175" s="166"/>
      <c r="J175" s="66">
        <f aca="true" t="shared" si="182" ref="J175:J176">IF($H175="X",K175,IF(I175="X",K175,0))</f>
        <v>0</v>
      </c>
      <c r="K175" s="138">
        <f>'Tabella-Z2'!G151</f>
        <v>0.08</v>
      </c>
      <c r="L175" s="65"/>
      <c r="M175" s="66">
        <f aca="true" t="shared" si="183" ref="M175:M176">IF($H175="X",N175,IF(L175="X",N175,0))</f>
        <v>0</v>
      </c>
      <c r="N175" s="138">
        <f>'Tabella-Z2'!H151</f>
        <v>0.08</v>
      </c>
      <c r="O175" s="65"/>
      <c r="P175" s="66">
        <f aca="true" t="shared" si="184" ref="P175:P176">IF($H175="X",Q175,IF(O175="X",Q175,0))</f>
        <v>0</v>
      </c>
      <c r="Q175" s="138">
        <f>'Tabella-Z2'!J151</f>
        <v>0.08</v>
      </c>
      <c r="R175" s="65"/>
      <c r="S175" s="66">
        <f aca="true" t="shared" si="185" ref="S175:S176">IF($H175="X",T175,IF(R175="X",T175,0))</f>
        <v>0</v>
      </c>
      <c r="T175" s="138">
        <f>'Tabella-Z2'!J151</f>
        <v>0.08</v>
      </c>
      <c r="U175" s="65"/>
      <c r="V175" s="66">
        <f aca="true" t="shared" si="186" ref="V175:V176">IF($H175="X",W175,IF(U175="X",W175,0))</f>
        <v>0</v>
      </c>
      <c r="W175" s="138">
        <f>'Tabella-Z2'!J151</f>
        <v>0.08</v>
      </c>
      <c r="X175" s="65"/>
      <c r="Y175" s="66">
        <f aca="true" t="shared" si="187" ref="Y175:Y176">IF($H175="X",Z175,IF(X175="X",Z175,0))</f>
        <v>0</v>
      </c>
      <c r="Z175" s="138">
        <f>'Tabella-Z2'!L151</f>
        <v>0.08</v>
      </c>
      <c r="AA175" s="65"/>
      <c r="AB175" s="66">
        <f aca="true" t="shared" si="188" ref="AB175:AB176">IF($H175="X",AC175,IF(AA175="X",AC175,0))</f>
        <v>0</v>
      </c>
      <c r="AC175" s="138">
        <f>'Tabella-Z2'!M151</f>
        <v>0.08</v>
      </c>
      <c r="AD175" s="65"/>
      <c r="AE175" s="66">
        <f aca="true" t="shared" si="189" ref="AE175:AE176">IF($H175="X",AF175,IF(AD175="X",AF175,0))</f>
        <v>0</v>
      </c>
      <c r="AF175" s="138">
        <f>'Tabella-Z2'!N151</f>
        <v>0.08</v>
      </c>
      <c r="AG175" s="65"/>
      <c r="AH175" s="66">
        <f aca="true" t="shared" si="190" ref="AH175:AH176">IF($H175="X",AI175,IF(AG175="X",AI175,0))</f>
        <v>0</v>
      </c>
      <c r="AI175" s="138">
        <f>'Tabella-Z2'!O151</f>
        <v>0.08</v>
      </c>
      <c r="AJ175" s="139"/>
      <c r="AK175" s="139"/>
      <c r="AL175" s="139"/>
      <c r="AM175" s="6"/>
    </row>
    <row r="176" spans="1:39" ht="30" customHeight="1" outlineLevel="1">
      <c r="A176" s="3"/>
      <c r="B176" s="217"/>
      <c r="C176" s="218"/>
      <c r="D176" s="61" t="s">
        <v>235</v>
      </c>
      <c r="E176" s="61" t="s">
        <v>236</v>
      </c>
      <c r="F176" s="61"/>
      <c r="G176" s="61"/>
      <c r="H176" s="68"/>
      <c r="I176" s="168"/>
      <c r="J176" s="72">
        <f t="shared" si="182"/>
        <v>0</v>
      </c>
      <c r="K176" s="108">
        <f>'Tabella-Z2'!G152</f>
        <v>0.02</v>
      </c>
      <c r="L176" s="71"/>
      <c r="M176" s="72">
        <f t="shared" si="183"/>
        <v>0</v>
      </c>
      <c r="N176" s="108">
        <f>'Tabella-Z2'!H152</f>
        <v>0.02</v>
      </c>
      <c r="O176" s="71"/>
      <c r="P176" s="72">
        <f t="shared" si="184"/>
        <v>0</v>
      </c>
      <c r="Q176" s="108">
        <f>'Tabella-Z2'!J152</f>
        <v>0.02</v>
      </c>
      <c r="R176" s="71"/>
      <c r="S176" s="72">
        <f t="shared" si="185"/>
        <v>0</v>
      </c>
      <c r="T176" s="108">
        <f>'Tabella-Z2'!J152</f>
        <v>0.02</v>
      </c>
      <c r="U176" s="71"/>
      <c r="V176" s="72">
        <f t="shared" si="186"/>
        <v>0</v>
      </c>
      <c r="W176" s="108">
        <f>'Tabella-Z2'!J152</f>
        <v>0.02</v>
      </c>
      <c r="X176" s="71"/>
      <c r="Y176" s="72">
        <f t="shared" si="187"/>
        <v>0</v>
      </c>
      <c r="Z176" s="108">
        <f>'Tabella-Z2'!L152</f>
        <v>0.02</v>
      </c>
      <c r="AA176" s="71"/>
      <c r="AB176" s="72">
        <f t="shared" si="188"/>
        <v>0</v>
      </c>
      <c r="AC176" s="108">
        <f>'Tabella-Z2'!M152</f>
        <v>0.02</v>
      </c>
      <c r="AD176" s="71"/>
      <c r="AE176" s="72">
        <f t="shared" si="189"/>
        <v>0</v>
      </c>
      <c r="AF176" s="108">
        <f>'Tabella-Z2'!N152</f>
        <v>0.02</v>
      </c>
      <c r="AG176" s="71"/>
      <c r="AH176" s="72">
        <f t="shared" si="190"/>
        <v>0</v>
      </c>
      <c r="AI176" s="108">
        <f>'Tabella-Z2'!O152</f>
        <v>0.02</v>
      </c>
      <c r="AJ176" s="140" t="s">
        <v>34</v>
      </c>
      <c r="AK176" s="140"/>
      <c r="AL176" s="140"/>
      <c r="AM176" s="6"/>
    </row>
    <row r="177" spans="1:39" ht="30" customHeight="1" outlineLevel="1">
      <c r="A177" s="3"/>
      <c r="B177" s="217"/>
      <c r="C177" s="218"/>
      <c r="D177" s="61" t="s">
        <v>237</v>
      </c>
      <c r="E177" s="61" t="s">
        <v>238</v>
      </c>
      <c r="F177" s="61"/>
      <c r="G177" s="61"/>
      <c r="H177" s="68"/>
      <c r="I177" s="88"/>
      <c r="J177" s="88"/>
      <c r="K177" s="88"/>
      <c r="L177" s="71"/>
      <c r="M177" s="72">
        <f aca="true" t="shared" si="191" ref="M177">IF($H177="X",N177,IF(L177="X",N177,0))</f>
        <v>0</v>
      </c>
      <c r="N177" s="108">
        <f>'Tabella-Z2'!H153</f>
        <v>0.22</v>
      </c>
      <c r="O177" s="89"/>
      <c r="P177" s="89"/>
      <c r="Q177" s="89"/>
      <c r="R177" s="89"/>
      <c r="S177" s="89"/>
      <c r="T177" s="89"/>
      <c r="U177" s="89"/>
      <c r="V177" s="89"/>
      <c r="W177" s="89"/>
      <c r="X177" s="89"/>
      <c r="Y177" s="89"/>
      <c r="Z177" s="89"/>
      <c r="AA177" s="89"/>
      <c r="AB177" s="89"/>
      <c r="AC177" s="89"/>
      <c r="AD177" s="89"/>
      <c r="AE177" s="89"/>
      <c r="AF177" s="89"/>
      <c r="AG177" s="89"/>
      <c r="AH177" s="89"/>
      <c r="AI177" s="89"/>
      <c r="AJ177" s="140" t="s">
        <v>34</v>
      </c>
      <c r="AK177" s="140"/>
      <c r="AL177" s="140"/>
      <c r="AM177" s="6"/>
    </row>
    <row r="178" spans="1:39" ht="30" customHeight="1" outlineLevel="1">
      <c r="A178" s="3"/>
      <c r="B178" s="217"/>
      <c r="C178" s="218"/>
      <c r="D178" s="61" t="s">
        <v>239</v>
      </c>
      <c r="E178" s="61" t="s">
        <v>240</v>
      </c>
      <c r="F178" s="61"/>
      <c r="G178" s="61"/>
      <c r="H178" s="68"/>
      <c r="I178" s="88"/>
      <c r="J178" s="88"/>
      <c r="K178" s="88"/>
      <c r="L178" s="89"/>
      <c r="M178" s="89"/>
      <c r="N178" s="89"/>
      <c r="O178" s="71"/>
      <c r="P178" s="72">
        <f aca="true" t="shared" si="192" ref="P178:P179">IF($H178="X",Q178,IF(O178="X",Q178,0))</f>
        <v>0</v>
      </c>
      <c r="Q178" s="108">
        <f>'Tabella-Z2'!J154</f>
        <v>0.18</v>
      </c>
      <c r="R178" s="71"/>
      <c r="S178" s="72">
        <f aca="true" t="shared" si="193" ref="S178:S179">IF($H178="X",T178,IF(R178="X",T178,0))</f>
        <v>0</v>
      </c>
      <c r="T178" s="108">
        <f>'Tabella-Z2'!J154</f>
        <v>0.18</v>
      </c>
      <c r="U178" s="71"/>
      <c r="V178" s="72">
        <f aca="true" t="shared" si="194" ref="V178:V179">IF($H178="X",W178,IF(U178="X",W178,0))</f>
        <v>0</v>
      </c>
      <c r="W178" s="108">
        <f>'Tabella-Z2'!J154</f>
        <v>0.18</v>
      </c>
      <c r="X178" s="89"/>
      <c r="Y178" s="89"/>
      <c r="Z178" s="89"/>
      <c r="AA178" s="71"/>
      <c r="AB178" s="72">
        <f aca="true" t="shared" si="195" ref="AB178">IF($H178="X",AC178,IF(AA178="X",AC178,0))</f>
        <v>0</v>
      </c>
      <c r="AC178" s="108">
        <f>'Tabella-Z2'!M154</f>
        <v>0.18</v>
      </c>
      <c r="AD178" s="89"/>
      <c r="AE178" s="89"/>
      <c r="AF178" s="89"/>
      <c r="AG178" s="89"/>
      <c r="AH178" s="89"/>
      <c r="AI178" s="89"/>
      <c r="AJ178" s="140" t="s">
        <v>34</v>
      </c>
      <c r="AK178" s="140"/>
      <c r="AL178" s="140"/>
      <c r="AM178" s="6"/>
    </row>
    <row r="179" spans="1:39" ht="30" customHeight="1" outlineLevel="1">
      <c r="A179" s="3"/>
      <c r="B179" s="217"/>
      <c r="C179" s="218"/>
      <c r="D179" s="61" t="s">
        <v>241</v>
      </c>
      <c r="E179" s="61" t="s">
        <v>242</v>
      </c>
      <c r="F179" s="61"/>
      <c r="G179" s="61"/>
      <c r="H179" s="68"/>
      <c r="I179" s="168"/>
      <c r="J179" s="72">
        <f aca="true" t="shared" si="196" ref="J179">IF($H179="X",K179,IF(I179="X",K179,0))</f>
        <v>0</v>
      </c>
      <c r="K179" s="108">
        <f>'Tabella-Z2'!G155</f>
        <v>0.03</v>
      </c>
      <c r="L179" s="71"/>
      <c r="M179" s="72">
        <f aca="true" t="shared" si="197" ref="M179">IF($H179="X",N179,IF(L179="X",N179,0))</f>
        <v>0</v>
      </c>
      <c r="N179" s="108">
        <f>'Tabella-Z2'!H155</f>
        <v>0.03</v>
      </c>
      <c r="O179" s="71"/>
      <c r="P179" s="72">
        <f t="shared" si="192"/>
        <v>0</v>
      </c>
      <c r="Q179" s="108">
        <f>'Tabella-Z2'!J155</f>
        <v>0.03</v>
      </c>
      <c r="R179" s="71"/>
      <c r="S179" s="72">
        <f t="shared" si="193"/>
        <v>0</v>
      </c>
      <c r="T179" s="108">
        <f>'Tabella-Z2'!J155</f>
        <v>0.03</v>
      </c>
      <c r="U179" s="71"/>
      <c r="V179" s="72">
        <f t="shared" si="194"/>
        <v>0</v>
      </c>
      <c r="W179" s="108">
        <f>'Tabella-Z2'!J155</f>
        <v>0.03</v>
      </c>
      <c r="X179" s="89"/>
      <c r="Y179" s="89"/>
      <c r="Z179" s="89"/>
      <c r="AA179" s="89"/>
      <c r="AB179" s="89"/>
      <c r="AC179" s="89"/>
      <c r="AD179" s="89"/>
      <c r="AE179" s="89"/>
      <c r="AF179" s="89"/>
      <c r="AG179" s="89"/>
      <c r="AH179" s="89"/>
      <c r="AI179" s="89"/>
      <c r="AJ179" s="140" t="s">
        <v>34</v>
      </c>
      <c r="AK179" s="140"/>
      <c r="AL179" s="140"/>
      <c r="AM179" s="6"/>
    </row>
    <row r="180" spans="1:39" ht="15.75" customHeight="1" outlineLevel="1">
      <c r="A180" s="3"/>
      <c r="B180" s="115" t="s">
        <v>55</v>
      </c>
      <c r="C180" s="115"/>
      <c r="D180" s="115"/>
      <c r="E180" s="115"/>
      <c r="F180" s="116" t="s">
        <v>56</v>
      </c>
      <c r="G180" s="116"/>
      <c r="H180" s="116"/>
      <c r="I180" s="118"/>
      <c r="J180" s="119">
        <f>SUM(J175:J179)</f>
        <v>0</v>
      </c>
      <c r="K180" s="120">
        <f>J180</f>
        <v>0</v>
      </c>
      <c r="L180" s="118"/>
      <c r="M180" s="119">
        <f>SUM(M175:M179)</f>
        <v>0</v>
      </c>
      <c r="N180" s="120">
        <f>M180</f>
        <v>0</v>
      </c>
      <c r="O180" s="118"/>
      <c r="P180" s="119">
        <f>SUM(P175:P179)</f>
        <v>0</v>
      </c>
      <c r="Q180" s="120">
        <f>P180</f>
        <v>0</v>
      </c>
      <c r="R180" s="118"/>
      <c r="S180" s="119">
        <f>SUM(S175:S179)</f>
        <v>0</v>
      </c>
      <c r="T180" s="120">
        <f>S180</f>
        <v>0</v>
      </c>
      <c r="U180" s="118"/>
      <c r="V180" s="119">
        <f>SUM(V175:V179)</f>
        <v>0</v>
      </c>
      <c r="W180" s="120">
        <f>V180</f>
        <v>0</v>
      </c>
      <c r="X180" s="118"/>
      <c r="Y180" s="119">
        <f>SUM(Y175:Y179)</f>
        <v>0</v>
      </c>
      <c r="Z180" s="120">
        <f>Y180</f>
        <v>0</v>
      </c>
      <c r="AA180" s="118"/>
      <c r="AB180" s="119">
        <f>SUM(AB175:AB179)</f>
        <v>0</v>
      </c>
      <c r="AC180" s="120">
        <f>AB180</f>
        <v>0</v>
      </c>
      <c r="AD180" s="118"/>
      <c r="AE180" s="119">
        <f>SUM(AE175:AE179)</f>
        <v>0</v>
      </c>
      <c r="AF180" s="120">
        <f>AE180</f>
        <v>0</v>
      </c>
      <c r="AG180" s="118"/>
      <c r="AH180" s="119">
        <f>SUM(AH175:AH179)</f>
        <v>0</v>
      </c>
      <c r="AI180" s="120">
        <f>AH180</f>
        <v>0</v>
      </c>
      <c r="AJ180" s="118"/>
      <c r="AK180" s="119">
        <f>SUM(AK175:AK179)</f>
        <v>0</v>
      </c>
      <c r="AL180" s="162">
        <f>AK180</f>
        <v>0</v>
      </c>
      <c r="AM180" s="6"/>
    </row>
    <row r="181" spans="1:39" ht="36" customHeight="1" outlineLevel="1">
      <c r="A181" s="3"/>
      <c r="B181" s="123" t="s">
        <v>57</v>
      </c>
      <c r="C181" s="123"/>
      <c r="D181" s="123"/>
      <c r="E181" s="123"/>
      <c r="F181" s="124" t="s">
        <v>58</v>
      </c>
      <c r="G181" s="124"/>
      <c r="H181" s="124"/>
      <c r="I181" s="125">
        <f>K180*I17*I18*I20</f>
        <v>0</v>
      </c>
      <c r="J181" s="125"/>
      <c r="K181" s="125"/>
      <c r="L181" s="125">
        <f>N180*L17*L18*L20</f>
        <v>0</v>
      </c>
      <c r="M181" s="125"/>
      <c r="N181" s="125"/>
      <c r="O181" s="125">
        <f>Q180*O17*O18*O20</f>
        <v>0</v>
      </c>
      <c r="P181" s="125"/>
      <c r="Q181" s="125"/>
      <c r="R181" s="125">
        <f>T180*R17*R18*R20</f>
        <v>0</v>
      </c>
      <c r="S181" s="125"/>
      <c r="T181" s="125"/>
      <c r="U181" s="125">
        <f>W180*U17*U18*U20</f>
        <v>0</v>
      </c>
      <c r="V181" s="125"/>
      <c r="W181" s="125"/>
      <c r="X181" s="125">
        <f>Z180*X17*X18*X20</f>
        <v>0</v>
      </c>
      <c r="Y181" s="125"/>
      <c r="Z181" s="125"/>
      <c r="AA181" s="125">
        <f>AC180*AA17*AA18*AA20</f>
        <v>0</v>
      </c>
      <c r="AB181" s="125"/>
      <c r="AC181" s="125"/>
      <c r="AD181" s="125">
        <f>AF180*AD17*AD18*AD20</f>
        <v>0</v>
      </c>
      <c r="AE181" s="125"/>
      <c r="AF181" s="125"/>
      <c r="AG181" s="125">
        <f>AI180*AG17*AG18*AG20</f>
        <v>0</v>
      </c>
      <c r="AH181" s="125"/>
      <c r="AI181" s="125"/>
      <c r="AJ181" s="163">
        <f>AL180*AJ17*AJ18*AJ20</f>
        <v>0</v>
      </c>
      <c r="AK181" s="163"/>
      <c r="AL181" s="163"/>
      <c r="AM181" s="126"/>
    </row>
    <row r="182" spans="1:39" ht="26.25" customHeight="1" outlineLevel="1">
      <c r="A182" s="3"/>
      <c r="B182" s="127" t="s">
        <v>59</v>
      </c>
      <c r="C182" s="127"/>
      <c r="D182" s="127"/>
      <c r="E182" s="127"/>
      <c r="F182" s="127"/>
      <c r="G182" s="127"/>
      <c r="H182" s="128"/>
      <c r="I182" s="129">
        <f>SUM(I181:AL181)</f>
        <v>0</v>
      </c>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129"/>
      <c r="AM182" s="126"/>
    </row>
    <row r="183" spans="1:39" ht="9.75" customHeight="1">
      <c r="A183" s="3"/>
      <c r="B183" s="130"/>
      <c r="C183" s="131"/>
      <c r="D183" s="131"/>
      <c r="E183" s="131"/>
      <c r="F183" s="132"/>
      <c r="G183" s="133"/>
      <c r="H183" s="133"/>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26"/>
    </row>
    <row r="184" spans="1:39" ht="18" customHeight="1" outlineLevel="1">
      <c r="A184" s="3"/>
      <c r="B184" s="58" t="str">
        <f>C185</f>
        <v> e.I) MONITORAGGI  </v>
      </c>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126"/>
    </row>
    <row r="185" spans="1:39" ht="60" customHeight="1" outlineLevel="1">
      <c r="A185" s="3"/>
      <c r="B185" s="217" t="s">
        <v>243</v>
      </c>
      <c r="C185" s="218" t="s">
        <v>244</v>
      </c>
      <c r="D185" s="137" t="s">
        <v>245</v>
      </c>
      <c r="E185" s="137" t="s">
        <v>246</v>
      </c>
      <c r="F185" s="137"/>
      <c r="G185" s="137"/>
      <c r="H185" s="165"/>
      <c r="I185" s="63"/>
      <c r="J185" s="63"/>
      <c r="K185" s="63"/>
      <c r="L185" s="64"/>
      <c r="M185" s="64"/>
      <c r="N185" s="64"/>
      <c r="O185" s="64"/>
      <c r="P185" s="64"/>
      <c r="Q185" s="64"/>
      <c r="R185" s="64"/>
      <c r="S185" s="64"/>
      <c r="T185" s="64"/>
      <c r="U185" s="64"/>
      <c r="V185" s="64"/>
      <c r="W185" s="64"/>
      <c r="X185" s="64"/>
      <c r="Y185" s="64"/>
      <c r="Z185" s="64"/>
      <c r="AA185" s="64"/>
      <c r="AB185" s="64"/>
      <c r="AC185" s="64"/>
      <c r="AD185" s="64"/>
      <c r="AE185" s="64"/>
      <c r="AF185" s="64"/>
      <c r="AG185" s="65"/>
      <c r="AH185" s="66">
        <f aca="true" t="shared" si="198" ref="AH185:AH186">IF($H185="X",AI185,IF(AG185="X",AI185,0))</f>
        <v>0</v>
      </c>
      <c r="AI185" s="138">
        <f>'Tabella-Z2'!O156</f>
        <v>0.002</v>
      </c>
      <c r="AJ185" s="65"/>
      <c r="AK185" s="219">
        <f aca="true" t="shared" si="199" ref="AK185">IF($H185="X",AL185,IF(AJ185="X",AL185,0))</f>
        <v>0</v>
      </c>
      <c r="AL185" s="220">
        <f>'Tabella-Z2'!P156</f>
        <v>0.0015</v>
      </c>
      <c r="AM185" s="6"/>
    </row>
    <row r="186" spans="1:39" ht="60" customHeight="1" outlineLevel="1">
      <c r="A186" s="3"/>
      <c r="B186" s="217"/>
      <c r="C186" s="218"/>
      <c r="D186" s="61" t="s">
        <v>247</v>
      </c>
      <c r="E186" s="61" t="s">
        <v>248</v>
      </c>
      <c r="F186" s="61"/>
      <c r="G186" s="61"/>
      <c r="H186" s="68"/>
      <c r="I186" s="88"/>
      <c r="J186" s="88"/>
      <c r="K186" s="88"/>
      <c r="L186" s="89"/>
      <c r="M186" s="89"/>
      <c r="N186" s="89"/>
      <c r="O186" s="89"/>
      <c r="P186" s="89"/>
      <c r="Q186" s="89"/>
      <c r="R186" s="89"/>
      <c r="S186" s="89"/>
      <c r="T186" s="89"/>
      <c r="U186" s="89"/>
      <c r="V186" s="89"/>
      <c r="W186" s="89"/>
      <c r="X186" s="89"/>
      <c r="Y186" s="89"/>
      <c r="Z186" s="89"/>
      <c r="AA186" s="89"/>
      <c r="AB186" s="89"/>
      <c r="AC186" s="89"/>
      <c r="AD186" s="89"/>
      <c r="AE186" s="89"/>
      <c r="AF186" s="89"/>
      <c r="AG186" s="71"/>
      <c r="AH186" s="72">
        <f t="shared" si="198"/>
        <v>0</v>
      </c>
      <c r="AI186" s="108">
        <f>'Tabella-Z2'!O157</f>
        <v>0.022</v>
      </c>
      <c r="AJ186" s="140" t="s">
        <v>34</v>
      </c>
      <c r="AK186" s="140"/>
      <c r="AL186" s="140"/>
      <c r="AM186" s="6"/>
    </row>
    <row r="187" spans="1:39" ht="15.75" customHeight="1" outlineLevel="1">
      <c r="A187" s="3"/>
      <c r="B187" s="221" t="s">
        <v>249</v>
      </c>
      <c r="C187" s="221"/>
      <c r="D187" s="221"/>
      <c r="E187" s="221"/>
      <c r="F187" s="116" t="s">
        <v>56</v>
      </c>
      <c r="G187" s="116"/>
      <c r="H187" s="116"/>
      <c r="I187" s="118"/>
      <c r="J187" s="119">
        <f>SUM(J185:J186)</f>
        <v>0</v>
      </c>
      <c r="K187" s="120">
        <f>J187</f>
        <v>0</v>
      </c>
      <c r="L187" s="118"/>
      <c r="M187" s="119">
        <f>SUM(M185:M186)</f>
        <v>0</v>
      </c>
      <c r="N187" s="120">
        <f>M187</f>
        <v>0</v>
      </c>
      <c r="O187" s="118"/>
      <c r="P187" s="119">
        <f>SUM(P185:P186)</f>
        <v>0</v>
      </c>
      <c r="Q187" s="120">
        <f>P187</f>
        <v>0</v>
      </c>
      <c r="R187" s="118"/>
      <c r="S187" s="119">
        <f>SUM(S185:S186)</f>
        <v>0</v>
      </c>
      <c r="T187" s="120">
        <f>S187</f>
        <v>0</v>
      </c>
      <c r="U187" s="118"/>
      <c r="V187" s="119">
        <f>SUM(V185:V186)</f>
        <v>0</v>
      </c>
      <c r="W187" s="120">
        <f>V187</f>
        <v>0</v>
      </c>
      <c r="X187" s="118"/>
      <c r="Y187" s="119">
        <f>SUM(Y185:Y186)</f>
        <v>0</v>
      </c>
      <c r="Z187" s="120">
        <f>Y187</f>
        <v>0</v>
      </c>
      <c r="AA187" s="118"/>
      <c r="AB187" s="119">
        <f>SUM(AB185:AB186)</f>
        <v>0</v>
      </c>
      <c r="AC187" s="120">
        <f>AB187</f>
        <v>0</v>
      </c>
      <c r="AD187" s="118"/>
      <c r="AE187" s="119">
        <f>SUM(AE185:AE186)</f>
        <v>0</v>
      </c>
      <c r="AF187" s="120">
        <f>AE187</f>
        <v>0</v>
      </c>
      <c r="AG187" s="118"/>
      <c r="AH187" s="119">
        <f>SUM(AH185:AH186)</f>
        <v>0</v>
      </c>
      <c r="AI187" s="120">
        <f>AH187</f>
        <v>0</v>
      </c>
      <c r="AJ187" s="118"/>
      <c r="AK187" s="119">
        <f>SUM(AK185:AK186)</f>
        <v>0</v>
      </c>
      <c r="AL187" s="162">
        <f>AK187</f>
        <v>0</v>
      </c>
      <c r="AM187" s="6"/>
    </row>
    <row r="188" spans="1:39" ht="36" customHeight="1" outlineLevel="1">
      <c r="A188" s="3"/>
      <c r="B188" s="222" t="s">
        <v>250</v>
      </c>
      <c r="C188" s="222"/>
      <c r="D188" s="222"/>
      <c r="E188" s="222"/>
      <c r="F188" s="124" t="s">
        <v>58</v>
      </c>
      <c r="G188" s="124"/>
      <c r="H188" s="124"/>
      <c r="I188" s="125">
        <f>K187*I17*I18*I20</f>
        <v>0</v>
      </c>
      <c r="J188" s="125"/>
      <c r="K188" s="125"/>
      <c r="L188" s="125">
        <f>N187*L17*L18*L20</f>
        <v>0</v>
      </c>
      <c r="M188" s="125"/>
      <c r="N188" s="125"/>
      <c r="O188" s="125">
        <f>Q187*O17*O18*O20</f>
        <v>0</v>
      </c>
      <c r="P188" s="125"/>
      <c r="Q188" s="125"/>
      <c r="R188" s="125">
        <f>T187*R17*R18*R20</f>
        <v>0</v>
      </c>
      <c r="S188" s="125"/>
      <c r="T188" s="125"/>
      <c r="U188" s="125">
        <f>W187*U17*U18*U20</f>
        <v>0</v>
      </c>
      <c r="V188" s="125"/>
      <c r="W188" s="125"/>
      <c r="X188" s="125">
        <f>Z187*X17*X18*X20</f>
        <v>0</v>
      </c>
      <c r="Y188" s="125"/>
      <c r="Z188" s="125"/>
      <c r="AA188" s="125">
        <f>AC187*AA17*AA18*AA20</f>
        <v>0</v>
      </c>
      <c r="AB188" s="125"/>
      <c r="AC188" s="125"/>
      <c r="AD188" s="125">
        <f>AF187*AD17*AD18*AD20</f>
        <v>0</v>
      </c>
      <c r="AE188" s="125"/>
      <c r="AF188" s="125"/>
      <c r="AG188" s="125">
        <f>AI187*AG17*AG18*AG20</f>
        <v>0</v>
      </c>
      <c r="AH188" s="125"/>
      <c r="AI188" s="125"/>
      <c r="AJ188" s="163">
        <f>AL187*AJ17*AJ18*AJ20</f>
        <v>0</v>
      </c>
      <c r="AK188" s="163"/>
      <c r="AL188" s="163"/>
      <c r="AM188" s="126"/>
    </row>
    <row r="189" spans="1:39" ht="26.25" customHeight="1" outlineLevel="1">
      <c r="A189" s="3"/>
      <c r="B189" s="127" t="s">
        <v>59</v>
      </c>
      <c r="C189" s="127"/>
      <c r="D189" s="127"/>
      <c r="E189" s="127"/>
      <c r="F189" s="127"/>
      <c r="G189" s="127"/>
      <c r="H189" s="128"/>
      <c r="I189" s="129">
        <f>SUM(I188:AL188)</f>
        <v>0</v>
      </c>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6"/>
    </row>
    <row r="190" spans="1:39" ht="9.75" customHeight="1">
      <c r="A190" s="3"/>
      <c r="B190" s="223"/>
      <c r="C190" s="224"/>
      <c r="D190" s="225"/>
      <c r="E190" s="225"/>
      <c r="F190" s="224"/>
      <c r="G190" s="226"/>
      <c r="H190" s="227"/>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9"/>
      <c r="AM190" s="6"/>
    </row>
    <row r="191" spans="1:39" ht="15.75" customHeight="1">
      <c r="A191" s="3"/>
      <c r="B191" s="230" t="s">
        <v>251</v>
      </c>
      <c r="C191" s="230"/>
      <c r="D191" s="231" t="s">
        <v>252</v>
      </c>
      <c r="E191" s="231"/>
      <c r="F191" s="231"/>
      <c r="G191" s="231"/>
      <c r="H191" s="232"/>
      <c r="I191" s="233">
        <f>I40</f>
        <v>0</v>
      </c>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E191" s="233"/>
      <c r="AF191" s="233"/>
      <c r="AG191" s="233"/>
      <c r="AH191" s="233"/>
      <c r="AI191" s="233"/>
      <c r="AJ191" s="233"/>
      <c r="AK191" s="233"/>
      <c r="AL191" s="233"/>
      <c r="AM191" s="6"/>
    </row>
    <row r="192" spans="1:39" ht="15.75" customHeight="1">
      <c r="A192" s="3"/>
      <c r="B192" s="234" t="s">
        <v>253</v>
      </c>
      <c r="C192" s="234"/>
      <c r="D192" s="235" t="s">
        <v>254</v>
      </c>
      <c r="E192" s="235"/>
      <c r="F192" s="235"/>
      <c r="G192" s="235"/>
      <c r="H192" s="236"/>
      <c r="I192" s="237">
        <f>I55</f>
        <v>0</v>
      </c>
      <c r="J192" s="237"/>
      <c r="K192" s="237"/>
      <c r="L192" s="237"/>
      <c r="M192" s="237"/>
      <c r="N192" s="237"/>
      <c r="O192" s="237"/>
      <c r="P192" s="237"/>
      <c r="Q192" s="237"/>
      <c r="R192" s="237"/>
      <c r="S192" s="237"/>
      <c r="T192" s="237"/>
      <c r="U192" s="237"/>
      <c r="V192" s="237"/>
      <c r="W192" s="237"/>
      <c r="X192" s="237"/>
      <c r="Y192" s="237"/>
      <c r="Z192" s="237"/>
      <c r="AA192" s="237"/>
      <c r="AB192" s="237"/>
      <c r="AC192" s="237"/>
      <c r="AD192" s="237"/>
      <c r="AE192" s="237"/>
      <c r="AF192" s="237"/>
      <c r="AG192" s="237"/>
      <c r="AH192" s="237"/>
      <c r="AI192" s="237"/>
      <c r="AJ192" s="237"/>
      <c r="AK192" s="237"/>
      <c r="AL192" s="237"/>
      <c r="AM192" s="6"/>
    </row>
    <row r="193" spans="1:39" ht="15.75" customHeight="1">
      <c r="A193" s="3"/>
      <c r="B193" s="234" t="s">
        <v>255</v>
      </c>
      <c r="C193" s="234"/>
      <c r="D193" s="235" t="s">
        <v>256</v>
      </c>
      <c r="E193" s="235"/>
      <c r="F193" s="235"/>
      <c r="G193" s="235"/>
      <c r="H193" s="236"/>
      <c r="I193" s="237">
        <f>I89</f>
        <v>0</v>
      </c>
      <c r="J193" s="237"/>
      <c r="K193" s="237"/>
      <c r="L193" s="237"/>
      <c r="M193" s="237"/>
      <c r="N193" s="237"/>
      <c r="O193" s="237"/>
      <c r="P193" s="237"/>
      <c r="Q193" s="237"/>
      <c r="R193" s="237"/>
      <c r="S193" s="237"/>
      <c r="T193" s="237"/>
      <c r="U193" s="237"/>
      <c r="V193" s="237"/>
      <c r="W193" s="237"/>
      <c r="X193" s="237"/>
      <c r="Y193" s="237"/>
      <c r="Z193" s="237"/>
      <c r="AA193" s="237"/>
      <c r="AB193" s="237"/>
      <c r="AC193" s="237"/>
      <c r="AD193" s="237"/>
      <c r="AE193" s="237"/>
      <c r="AF193" s="237"/>
      <c r="AG193" s="237"/>
      <c r="AH193" s="237"/>
      <c r="AI193" s="237"/>
      <c r="AJ193" s="237"/>
      <c r="AK193" s="237"/>
      <c r="AL193" s="237"/>
      <c r="AM193" s="6"/>
    </row>
    <row r="194" spans="1:39" ht="15.75" customHeight="1">
      <c r="A194" s="3"/>
      <c r="B194" s="234" t="s">
        <v>257</v>
      </c>
      <c r="C194" s="234"/>
      <c r="D194" s="235" t="s">
        <v>258</v>
      </c>
      <c r="E194" s="235"/>
      <c r="F194" s="235"/>
      <c r="G194" s="235"/>
      <c r="H194" s="236"/>
      <c r="I194" s="237">
        <f>I130</f>
        <v>0</v>
      </c>
      <c r="J194" s="237"/>
      <c r="K194" s="237"/>
      <c r="L194" s="237"/>
      <c r="M194" s="237"/>
      <c r="N194" s="237"/>
      <c r="O194" s="237"/>
      <c r="P194" s="237"/>
      <c r="Q194" s="237"/>
      <c r="R194" s="237"/>
      <c r="S194" s="237"/>
      <c r="T194" s="237"/>
      <c r="U194" s="237"/>
      <c r="V194" s="237"/>
      <c r="W194" s="237"/>
      <c r="X194" s="237"/>
      <c r="Y194" s="237"/>
      <c r="Z194" s="237"/>
      <c r="AA194" s="237"/>
      <c r="AB194" s="237"/>
      <c r="AC194" s="237"/>
      <c r="AD194" s="237"/>
      <c r="AE194" s="237"/>
      <c r="AF194" s="237"/>
      <c r="AG194" s="237"/>
      <c r="AH194" s="237"/>
      <c r="AI194" s="237"/>
      <c r="AJ194" s="237"/>
      <c r="AK194" s="237"/>
      <c r="AL194" s="237"/>
      <c r="AM194" s="6"/>
    </row>
    <row r="195" spans="1:39" ht="15.75" customHeight="1">
      <c r="A195" s="3"/>
      <c r="B195" s="238" t="s">
        <v>259</v>
      </c>
      <c r="C195" s="238"/>
      <c r="D195" s="239" t="s">
        <v>260</v>
      </c>
      <c r="E195" s="239"/>
      <c r="F195" s="239"/>
      <c r="G195" s="239"/>
      <c r="H195" s="236"/>
      <c r="I195" s="240">
        <f>I146</f>
        <v>0</v>
      </c>
      <c r="J195" s="240"/>
      <c r="K195" s="240"/>
      <c r="L195" s="240"/>
      <c r="M195" s="240"/>
      <c r="N195" s="240"/>
      <c r="O195" s="240"/>
      <c r="P195" s="240"/>
      <c r="Q195" s="240"/>
      <c r="R195" s="240"/>
      <c r="S195" s="240"/>
      <c r="T195" s="240"/>
      <c r="U195" s="240"/>
      <c r="V195" s="240"/>
      <c r="W195" s="240"/>
      <c r="X195" s="240"/>
      <c r="Y195" s="240"/>
      <c r="Z195" s="240"/>
      <c r="AA195" s="240"/>
      <c r="AB195" s="240"/>
      <c r="AC195" s="240"/>
      <c r="AD195" s="240"/>
      <c r="AE195" s="240"/>
      <c r="AF195" s="240"/>
      <c r="AG195" s="240"/>
      <c r="AH195" s="240"/>
      <c r="AI195" s="240"/>
      <c r="AJ195" s="240"/>
      <c r="AK195" s="240"/>
      <c r="AL195" s="240"/>
      <c r="AM195" s="6"/>
    </row>
    <row r="196" spans="1:39" ht="19.5" customHeight="1">
      <c r="A196" s="3"/>
      <c r="B196" s="241" t="s">
        <v>261</v>
      </c>
      <c r="C196" s="241"/>
      <c r="D196" s="242" t="s">
        <v>262</v>
      </c>
      <c r="E196" s="242"/>
      <c r="F196" s="242"/>
      <c r="G196" s="242"/>
      <c r="H196" s="243"/>
      <c r="I196" s="244">
        <f>SUM(I191:AL195)</f>
        <v>0</v>
      </c>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6"/>
    </row>
    <row r="197" spans="1:39" ht="19.5" customHeight="1">
      <c r="A197" s="3"/>
      <c r="B197" s="245" t="s">
        <v>263</v>
      </c>
      <c r="C197" s="245"/>
      <c r="D197" s="246" t="s">
        <v>264</v>
      </c>
      <c r="E197" s="246"/>
      <c r="F197" s="246"/>
      <c r="G197" s="246"/>
      <c r="H197" s="247"/>
      <c r="I197" s="248">
        <f>I172</f>
        <v>0</v>
      </c>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6"/>
    </row>
    <row r="198" spans="1:39" ht="19.5" customHeight="1">
      <c r="A198" s="3"/>
      <c r="B198" s="245" t="s">
        <v>265</v>
      </c>
      <c r="C198" s="245"/>
      <c r="D198" s="246" t="s">
        <v>266</v>
      </c>
      <c r="E198" s="246"/>
      <c r="F198" s="246"/>
      <c r="G198" s="246"/>
      <c r="H198" s="247"/>
      <c r="I198" s="248">
        <f>I182</f>
        <v>0</v>
      </c>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6"/>
    </row>
    <row r="199" spans="1:39" ht="19.5" customHeight="1">
      <c r="A199" s="3"/>
      <c r="B199" s="249" t="s">
        <v>267</v>
      </c>
      <c r="C199" s="249"/>
      <c r="D199" s="250" t="s">
        <v>268</v>
      </c>
      <c r="E199" s="250"/>
      <c r="F199" s="250"/>
      <c r="G199" s="250"/>
      <c r="H199" s="251"/>
      <c r="I199" s="252">
        <f>I189</f>
        <v>0</v>
      </c>
      <c r="J199" s="252"/>
      <c r="K199" s="252"/>
      <c r="L199" s="252"/>
      <c r="M199" s="252"/>
      <c r="N199" s="252"/>
      <c r="O199" s="252"/>
      <c r="P199" s="252"/>
      <c r="Q199" s="252"/>
      <c r="R199" s="252"/>
      <c r="S199" s="252"/>
      <c r="T199" s="252"/>
      <c r="U199" s="252"/>
      <c r="V199" s="252"/>
      <c r="W199" s="252"/>
      <c r="X199" s="252"/>
      <c r="Y199" s="252"/>
      <c r="Z199" s="252"/>
      <c r="AA199" s="252"/>
      <c r="AB199" s="252"/>
      <c r="AC199" s="252"/>
      <c r="AD199" s="252"/>
      <c r="AE199" s="252"/>
      <c r="AF199" s="252"/>
      <c r="AG199" s="252"/>
      <c r="AH199" s="252"/>
      <c r="AI199" s="252"/>
      <c r="AJ199" s="252"/>
      <c r="AK199" s="252"/>
      <c r="AL199" s="252"/>
      <c r="AM199" s="6"/>
    </row>
    <row r="200" spans="1:39" ht="9.75" customHeight="1">
      <c r="A200" s="3"/>
      <c r="B200" s="253"/>
      <c r="C200" s="253"/>
      <c r="D200" s="253"/>
      <c r="E200" s="253"/>
      <c r="F200" s="253"/>
      <c r="G200" s="253"/>
      <c r="H200" s="253"/>
      <c r="I200" s="254"/>
      <c r="J200" s="254"/>
      <c r="K200" s="254"/>
      <c r="L200" s="253"/>
      <c r="M200" s="253"/>
      <c r="N200" s="253"/>
      <c r="O200" s="253"/>
      <c r="P200" s="253"/>
      <c r="Q200" s="253"/>
      <c r="R200" s="253"/>
      <c r="S200" s="253"/>
      <c r="T200" s="253"/>
      <c r="U200" s="253"/>
      <c r="V200" s="253"/>
      <c r="W200" s="253"/>
      <c r="X200" s="253"/>
      <c r="Y200" s="253"/>
      <c r="Z200" s="253"/>
      <c r="AA200" s="253"/>
      <c r="AB200" s="253"/>
      <c r="AC200" s="253"/>
      <c r="AD200" s="253"/>
      <c r="AE200" s="253"/>
      <c r="AF200" s="253"/>
      <c r="AG200" s="253"/>
      <c r="AH200" s="253"/>
      <c r="AI200" s="253"/>
      <c r="AJ200" s="253"/>
      <c r="AK200" s="253"/>
      <c r="AL200" s="253"/>
      <c r="AM200" s="6"/>
    </row>
    <row r="201" spans="1:39" ht="19.5" customHeight="1">
      <c r="A201" s="3"/>
      <c r="B201" s="255" t="s">
        <v>269</v>
      </c>
      <c r="C201" s="255"/>
      <c r="D201" s="256" t="s">
        <v>270</v>
      </c>
      <c r="E201" s="256"/>
      <c r="F201" s="256"/>
      <c r="G201" s="256"/>
      <c r="H201" s="257"/>
      <c r="I201" s="258">
        <f>SUM(I196:AL199)</f>
        <v>0</v>
      </c>
      <c r="J201" s="258"/>
      <c r="K201" s="258"/>
      <c r="L201" s="258"/>
      <c r="M201" s="258"/>
      <c r="N201" s="258"/>
      <c r="O201" s="258"/>
      <c r="P201" s="258"/>
      <c r="Q201" s="258"/>
      <c r="R201" s="258"/>
      <c r="S201" s="258"/>
      <c r="T201" s="258"/>
      <c r="U201" s="258"/>
      <c r="V201" s="258"/>
      <c r="W201" s="258"/>
      <c r="X201" s="258"/>
      <c r="Y201" s="258"/>
      <c r="Z201" s="258"/>
      <c r="AA201" s="258"/>
      <c r="AB201" s="258"/>
      <c r="AC201" s="258"/>
      <c r="AD201" s="258"/>
      <c r="AE201" s="258"/>
      <c r="AF201" s="258"/>
      <c r="AG201" s="258"/>
      <c r="AH201" s="258"/>
      <c r="AI201" s="258"/>
      <c r="AJ201" s="258"/>
      <c r="AK201" s="258"/>
      <c r="AL201" s="258"/>
      <c r="AM201" s="6"/>
    </row>
    <row r="202" spans="1:39" ht="9.75" customHeight="1">
      <c r="A202" s="3"/>
      <c r="B202" s="253"/>
      <c r="C202" s="253"/>
      <c r="D202" s="253"/>
      <c r="E202" s="253"/>
      <c r="F202" s="253"/>
      <c r="G202" s="253"/>
      <c r="H202" s="253"/>
      <c r="I202" s="254"/>
      <c r="J202" s="254"/>
      <c r="K202" s="254"/>
      <c r="L202" s="253"/>
      <c r="M202" s="253"/>
      <c r="N202" s="253"/>
      <c r="O202" s="253"/>
      <c r="P202" s="253"/>
      <c r="Q202" s="253"/>
      <c r="R202" s="253"/>
      <c r="S202" s="253"/>
      <c r="T202" s="253"/>
      <c r="U202" s="253"/>
      <c r="V202" s="253"/>
      <c r="W202" s="253"/>
      <c r="X202" s="253"/>
      <c r="Y202" s="253"/>
      <c r="Z202" s="253"/>
      <c r="AA202" s="253"/>
      <c r="AB202" s="253"/>
      <c r="AC202" s="253"/>
      <c r="AD202" s="253"/>
      <c r="AE202" s="253"/>
      <c r="AF202" s="253"/>
      <c r="AG202" s="253"/>
      <c r="AH202" s="253"/>
      <c r="AI202" s="253"/>
      <c r="AJ202" s="253"/>
      <c r="AK202" s="253"/>
      <c r="AL202" s="253"/>
      <c r="AM202" s="6"/>
    </row>
    <row r="203" spans="1:39" ht="19.5" customHeight="1">
      <c r="A203" s="3"/>
      <c r="B203" s="255" t="s">
        <v>271</v>
      </c>
      <c r="C203" s="255"/>
      <c r="D203" s="259" t="s">
        <v>272</v>
      </c>
      <c r="E203" s="259"/>
      <c r="F203" s="259"/>
      <c r="G203" s="260">
        <f>IF(SUM(I17:AL17)&lt;1000000,0.25,IF(SUM(I17:AL17)&gt;25000000,0.1,0.25-((SUM(I17:AL17)-1000000)*(0.15/24000000))))</f>
        <v>0.25</v>
      </c>
      <c r="H203" s="260"/>
      <c r="I203" s="258">
        <f>G203*I201</f>
        <v>0</v>
      </c>
      <c r="J203" s="258"/>
      <c r="K203" s="258"/>
      <c r="L203" s="258"/>
      <c r="M203" s="258"/>
      <c r="N203" s="258"/>
      <c r="O203" s="258"/>
      <c r="P203" s="258"/>
      <c r="Q203" s="258"/>
      <c r="R203" s="258"/>
      <c r="S203" s="258"/>
      <c r="T203" s="258"/>
      <c r="U203" s="258"/>
      <c r="V203" s="258"/>
      <c r="W203" s="258"/>
      <c r="X203" s="258"/>
      <c r="Y203" s="258"/>
      <c r="Z203" s="258"/>
      <c r="AA203" s="258"/>
      <c r="AB203" s="258"/>
      <c r="AC203" s="258"/>
      <c r="AD203" s="258"/>
      <c r="AE203" s="258"/>
      <c r="AF203" s="258"/>
      <c r="AG203" s="258"/>
      <c r="AH203" s="258"/>
      <c r="AI203" s="258"/>
      <c r="AJ203" s="258"/>
      <c r="AK203" s="258"/>
      <c r="AL203" s="258"/>
      <c r="AM203" s="6"/>
    </row>
    <row r="204" spans="1:39" ht="9.75" customHeight="1">
      <c r="A204" s="3"/>
      <c r="B204" s="261"/>
      <c r="C204" s="262"/>
      <c r="D204" s="262"/>
      <c r="E204" s="262"/>
      <c r="F204" s="263"/>
      <c r="G204" s="263"/>
      <c r="H204" s="26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6"/>
    </row>
    <row r="205" spans="1:39" ht="19.5" customHeight="1">
      <c r="A205" s="3"/>
      <c r="B205" s="255" t="s">
        <v>28</v>
      </c>
      <c r="C205" s="255"/>
      <c r="D205" s="259" t="s">
        <v>273</v>
      </c>
      <c r="E205" s="259"/>
      <c r="F205" s="259"/>
      <c r="G205" s="265">
        <v>0.26</v>
      </c>
      <c r="H205" s="265">
        <v>0.25</v>
      </c>
      <c r="I205" s="258">
        <f>-G205*I201</f>
        <v>0</v>
      </c>
      <c r="J205" s="258"/>
      <c r="K205" s="258"/>
      <c r="L205" s="258"/>
      <c r="M205" s="258"/>
      <c r="N205" s="258"/>
      <c r="O205" s="258"/>
      <c r="P205" s="258"/>
      <c r="Q205" s="258"/>
      <c r="R205" s="258"/>
      <c r="S205" s="258"/>
      <c r="T205" s="258"/>
      <c r="U205" s="258"/>
      <c r="V205" s="258"/>
      <c r="W205" s="258"/>
      <c r="X205" s="258"/>
      <c r="Y205" s="258"/>
      <c r="Z205" s="258"/>
      <c r="AA205" s="258"/>
      <c r="AB205" s="258"/>
      <c r="AC205" s="258"/>
      <c r="AD205" s="258"/>
      <c r="AE205" s="258"/>
      <c r="AF205" s="258"/>
      <c r="AG205" s="258"/>
      <c r="AH205" s="258"/>
      <c r="AI205" s="258"/>
      <c r="AJ205" s="258"/>
      <c r="AK205" s="258"/>
      <c r="AL205" s="258"/>
      <c r="AM205" s="6"/>
    </row>
    <row r="206" spans="1:39" ht="15" customHeight="1">
      <c r="A206" s="3"/>
      <c r="B206" s="266"/>
      <c r="C206" s="266"/>
      <c r="D206" s="266"/>
      <c r="E206" s="266"/>
      <c r="F206" s="266"/>
      <c r="G206" s="267"/>
      <c r="H206" s="268"/>
      <c r="I206" s="268"/>
      <c r="J206" s="268"/>
      <c r="K206" s="268"/>
      <c r="L206" s="268"/>
      <c r="M206" s="268"/>
      <c r="N206" s="268"/>
      <c r="O206" s="268"/>
      <c r="P206" s="268"/>
      <c r="Q206" s="268"/>
      <c r="R206" s="268"/>
      <c r="S206" s="268"/>
      <c r="T206" s="268"/>
      <c r="U206" s="268"/>
      <c r="V206" s="268"/>
      <c r="W206" s="268"/>
      <c r="X206" s="268"/>
      <c r="Y206" s="268"/>
      <c r="Z206" s="268"/>
      <c r="AA206" s="268"/>
      <c r="AB206" s="268"/>
      <c r="AC206" s="268"/>
      <c r="AD206" s="268"/>
      <c r="AE206" s="268"/>
      <c r="AF206" s="268"/>
      <c r="AG206" s="268"/>
      <c r="AH206" s="268"/>
      <c r="AI206" s="268"/>
      <c r="AJ206" s="268"/>
      <c r="AK206" s="268"/>
      <c r="AL206" s="268"/>
      <c r="AM206" s="6"/>
    </row>
    <row r="207" spans="1:39" ht="19.5" customHeight="1">
      <c r="A207" s="3"/>
      <c r="B207" s="269" t="s">
        <v>274</v>
      </c>
      <c r="C207" s="269"/>
      <c r="D207" s="270" t="s">
        <v>275</v>
      </c>
      <c r="E207" s="270"/>
      <c r="F207" s="270"/>
      <c r="G207" s="270"/>
      <c r="H207" s="270"/>
      <c r="I207" s="271">
        <f>I201+I203+I205</f>
        <v>0</v>
      </c>
      <c r="J207" s="271"/>
      <c r="K207" s="271"/>
      <c r="L207" s="271"/>
      <c r="M207" s="271"/>
      <c r="N207" s="271"/>
      <c r="O207" s="271"/>
      <c r="P207" s="271"/>
      <c r="Q207" s="271"/>
      <c r="R207" s="271"/>
      <c r="S207" s="271"/>
      <c r="T207" s="271"/>
      <c r="U207" s="271"/>
      <c r="V207" s="271"/>
      <c r="W207" s="271"/>
      <c r="X207" s="271"/>
      <c r="Y207" s="271"/>
      <c r="Z207" s="271"/>
      <c r="AA207" s="271"/>
      <c r="AB207" s="271"/>
      <c r="AC207" s="271"/>
      <c r="AD207" s="271"/>
      <c r="AE207" s="271"/>
      <c r="AF207" s="271"/>
      <c r="AG207" s="271"/>
      <c r="AH207" s="271"/>
      <c r="AI207" s="271"/>
      <c r="AJ207" s="271"/>
      <c r="AK207" s="271"/>
      <c r="AL207" s="271"/>
      <c r="AM207" s="6"/>
    </row>
    <row r="208" spans="1:39" ht="15" customHeight="1">
      <c r="A208" s="3"/>
      <c r="B208" s="272" t="s">
        <v>276</v>
      </c>
      <c r="C208" s="272"/>
      <c r="D208" s="272"/>
      <c r="E208" s="272"/>
      <c r="F208" s="272"/>
      <c r="G208" s="272"/>
      <c r="H208" s="272"/>
      <c r="I208" s="272"/>
      <c r="J208" s="272"/>
      <c r="K208" s="272"/>
      <c r="L208" s="272"/>
      <c r="M208" s="272"/>
      <c r="N208" s="272"/>
      <c r="O208" s="272"/>
      <c r="P208" s="272"/>
      <c r="Q208" s="272"/>
      <c r="R208" s="272"/>
      <c r="S208" s="272"/>
      <c r="T208" s="272"/>
      <c r="U208" s="272"/>
      <c r="V208" s="272"/>
      <c r="W208" s="272"/>
      <c r="X208" s="272"/>
      <c r="Y208" s="272"/>
      <c r="Z208" s="272"/>
      <c r="AA208" s="272"/>
      <c r="AB208" s="272"/>
      <c r="AC208" s="272"/>
      <c r="AD208" s="272"/>
      <c r="AE208" s="272"/>
      <c r="AF208" s="272"/>
      <c r="AG208" s="272"/>
      <c r="AH208" s="272"/>
      <c r="AI208" s="272"/>
      <c r="AJ208" s="272"/>
      <c r="AK208" s="272"/>
      <c r="AL208" s="272"/>
      <c r="AM208" s="6"/>
    </row>
    <row r="209" spans="1:39" ht="47.25" customHeight="1">
      <c r="A209" s="3"/>
      <c r="B209" s="273" t="s">
        <v>277</v>
      </c>
      <c r="C209" s="273"/>
      <c r="D209" s="273"/>
      <c r="E209" s="273"/>
      <c r="F209" s="273"/>
      <c r="G209" s="273"/>
      <c r="H209" s="273"/>
      <c r="I209" s="273"/>
      <c r="J209" s="273"/>
      <c r="K209" s="273"/>
      <c r="L209" s="273"/>
      <c r="M209" s="273"/>
      <c r="N209" s="273"/>
      <c r="O209" s="273"/>
      <c r="P209" s="273"/>
      <c r="Q209" s="273"/>
      <c r="R209" s="273"/>
      <c r="S209" s="273"/>
      <c r="T209" s="273"/>
      <c r="U209" s="273"/>
      <c r="V209" s="273"/>
      <c r="W209" s="273"/>
      <c r="X209" s="273"/>
      <c r="Y209" s="273"/>
      <c r="Z209" s="273"/>
      <c r="AA209" s="273"/>
      <c r="AB209" s="273"/>
      <c r="AC209" s="273"/>
      <c r="AD209" s="273"/>
      <c r="AE209" s="273"/>
      <c r="AF209" s="273"/>
      <c r="AG209" s="273"/>
      <c r="AH209" s="273"/>
      <c r="AI209" s="273"/>
      <c r="AJ209" s="273"/>
      <c r="AK209" s="273"/>
      <c r="AL209" s="273"/>
      <c r="AM209" s="6"/>
    </row>
    <row r="210" spans="1:39" ht="12.75">
      <c r="A210" s="3"/>
      <c r="B210" s="274"/>
      <c r="C210" s="275"/>
      <c r="D210" s="275"/>
      <c r="E210" s="275"/>
      <c r="F210" s="275"/>
      <c r="G210" s="275"/>
      <c r="H210" s="275"/>
      <c r="I210" s="275"/>
      <c r="J210" s="275"/>
      <c r="K210" s="275"/>
      <c r="L210" s="275"/>
      <c r="M210" s="275"/>
      <c r="N210" s="275"/>
      <c r="O210" s="275"/>
      <c r="P210" s="275"/>
      <c r="Q210" s="275"/>
      <c r="R210" s="275"/>
      <c r="S210" s="275"/>
      <c r="T210" s="275"/>
      <c r="U210" s="275"/>
      <c r="V210" s="275"/>
      <c r="W210" s="275"/>
      <c r="X210" s="275"/>
      <c r="Y210" s="275"/>
      <c r="Z210" s="275"/>
      <c r="AA210" s="275"/>
      <c r="AB210" s="275"/>
      <c r="AC210" s="275"/>
      <c r="AD210" s="275"/>
      <c r="AE210" s="275"/>
      <c r="AF210" s="275"/>
      <c r="AG210" s="275"/>
      <c r="AH210" s="275"/>
      <c r="AI210" s="275"/>
      <c r="AJ210" s="275"/>
      <c r="AK210" s="275"/>
      <c r="AL210" s="275"/>
      <c r="AM210" s="6"/>
    </row>
    <row r="211" spans="2:38" ht="12.75">
      <c r="B211" s="276"/>
      <c r="C211" s="277"/>
      <c r="D211" s="276"/>
      <c r="E211" s="276"/>
      <c r="F211" s="278"/>
      <c r="G211" s="279"/>
      <c r="H211" s="280"/>
      <c r="I211" s="281"/>
      <c r="J211" s="281"/>
      <c r="K211" s="281"/>
      <c r="L211" s="281"/>
      <c r="M211" s="281"/>
      <c r="N211" s="281"/>
      <c r="O211" s="281"/>
      <c r="P211" s="281"/>
      <c r="Q211" s="281"/>
      <c r="R211" s="281"/>
      <c r="S211" s="281"/>
      <c r="T211" s="281"/>
      <c r="U211" s="281"/>
      <c r="V211" s="281"/>
      <c r="W211" s="281"/>
      <c r="X211" s="281"/>
      <c r="Y211" s="281"/>
      <c r="Z211" s="281"/>
      <c r="AA211" s="281"/>
      <c r="AB211" s="281"/>
      <c r="AC211" s="281"/>
      <c r="AD211" s="281"/>
      <c r="AE211" s="281"/>
      <c r="AF211" s="281"/>
      <c r="AG211" s="281"/>
      <c r="AH211" s="281"/>
      <c r="AI211" s="281"/>
      <c r="AJ211" s="281"/>
      <c r="AK211" s="281"/>
      <c r="AL211" s="281"/>
    </row>
    <row r="212" spans="2:38" ht="12.75">
      <c r="B212" s="282"/>
      <c r="C212" s="283" t="s">
        <v>278</v>
      </c>
      <c r="D212" s="283"/>
      <c r="E212" s="283"/>
      <c r="F212" s="283"/>
      <c r="G212" s="282"/>
      <c r="H212" s="284"/>
      <c r="I212" s="282"/>
      <c r="J212" s="282"/>
      <c r="K212" s="282"/>
      <c r="L212" s="282"/>
      <c r="M212" s="282"/>
      <c r="N212" s="282"/>
      <c r="O212" s="282"/>
      <c r="P212" s="282"/>
      <c r="Q212" s="282"/>
      <c r="R212" s="282"/>
      <c r="S212" s="282"/>
      <c r="T212" s="282"/>
      <c r="U212" s="282"/>
      <c r="V212" s="282"/>
      <c r="W212" s="282"/>
      <c r="X212" s="282"/>
      <c r="Y212" s="282"/>
      <c r="Z212" s="282"/>
      <c r="AA212" s="282"/>
      <c r="AB212" s="282"/>
      <c r="AC212" s="282"/>
      <c r="AD212" s="285" t="s">
        <v>279</v>
      </c>
      <c r="AE212" s="285"/>
      <c r="AF212" s="285"/>
      <c r="AG212" s="285"/>
      <c r="AH212" s="285"/>
      <c r="AI212" s="285"/>
      <c r="AJ212" s="282"/>
      <c r="AK212" s="282"/>
      <c r="AL212" s="282"/>
    </row>
    <row r="213" spans="2:38" ht="12.75">
      <c r="B213" s="282"/>
      <c r="C213" s="282"/>
      <c r="D213" s="282"/>
      <c r="E213" s="282"/>
      <c r="F213" s="282"/>
      <c r="G213" s="282"/>
      <c r="H213" s="284"/>
      <c r="I213" s="282"/>
      <c r="J213" s="282"/>
      <c r="K213" s="282"/>
      <c r="L213" s="282"/>
      <c r="M213" s="282"/>
      <c r="N213" s="282"/>
      <c r="O213" s="282"/>
      <c r="P213" s="282"/>
      <c r="Q213" s="282"/>
      <c r="R213" s="282"/>
      <c r="S213" s="282"/>
      <c r="T213" s="282"/>
      <c r="U213" s="282"/>
      <c r="V213" s="282"/>
      <c r="W213" s="282"/>
      <c r="X213" s="282"/>
      <c r="Y213" s="282"/>
      <c r="Z213" s="282"/>
      <c r="AA213" s="282"/>
      <c r="AB213" s="282"/>
      <c r="AC213" s="282"/>
      <c r="AD213" s="282"/>
      <c r="AE213" s="282"/>
      <c r="AF213" s="282"/>
      <c r="AG213" s="282"/>
      <c r="AH213" s="282"/>
      <c r="AI213" s="282"/>
      <c r="AJ213" s="282"/>
      <c r="AK213" s="282"/>
      <c r="AL213" s="282"/>
    </row>
    <row r="214" spans="2:38" ht="12.75">
      <c r="B214" s="282"/>
      <c r="C214" s="282" t="s">
        <v>280</v>
      </c>
      <c r="D214" s="282"/>
      <c r="E214" s="282"/>
      <c r="F214" s="282"/>
      <c r="G214" s="282"/>
      <c r="H214" s="284"/>
      <c r="I214" s="282"/>
      <c r="J214" s="282"/>
      <c r="K214" s="282"/>
      <c r="L214" s="282"/>
      <c r="M214" s="282"/>
      <c r="N214" s="28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c r="AL214" s="282"/>
    </row>
    <row r="215" spans="2:38" ht="12.75">
      <c r="B215" s="282"/>
      <c r="C215" s="282" t="s">
        <v>281</v>
      </c>
      <c r="D215" s="282"/>
      <c r="E215" s="282"/>
      <c r="F215" s="282"/>
      <c r="G215" s="282"/>
      <c r="H215" s="284"/>
      <c r="I215" s="282"/>
      <c r="J215" s="282"/>
      <c r="K215" s="282"/>
      <c r="L215" s="282"/>
      <c r="M215" s="282"/>
      <c r="N215" s="282"/>
      <c r="O215" s="282"/>
      <c r="P215" s="282"/>
      <c r="Q215" s="282"/>
      <c r="R215" s="282"/>
      <c r="S215" s="282"/>
      <c r="T215" s="282"/>
      <c r="U215" s="282"/>
      <c r="V215" s="282"/>
      <c r="W215" s="282"/>
      <c r="X215" s="282"/>
      <c r="Y215" s="282"/>
      <c r="Z215" s="282"/>
      <c r="AA215" s="282"/>
      <c r="AB215" s="282"/>
      <c r="AC215" s="282"/>
      <c r="AD215" s="282"/>
      <c r="AE215" s="282"/>
      <c r="AF215" s="282"/>
      <c r="AG215" s="282"/>
      <c r="AH215" s="282"/>
      <c r="AI215" s="282"/>
      <c r="AJ215" s="282"/>
      <c r="AK215" s="282"/>
      <c r="AL215" s="282"/>
    </row>
    <row r="216" spans="2:38" ht="12.75">
      <c r="B216" s="282"/>
      <c r="C216" s="282"/>
      <c r="D216" s="282"/>
      <c r="E216" s="282"/>
      <c r="F216" s="282"/>
      <c r="G216" s="282"/>
      <c r="H216" s="284"/>
      <c r="I216" s="282"/>
      <c r="J216" s="282"/>
      <c r="K216" s="282"/>
      <c r="L216" s="282"/>
      <c r="M216" s="282"/>
      <c r="N216" s="282"/>
      <c r="O216" s="282"/>
      <c r="P216" s="282"/>
      <c r="Q216" s="282"/>
      <c r="R216" s="282"/>
      <c r="S216" s="282"/>
      <c r="T216" s="282"/>
      <c r="U216" s="282"/>
      <c r="V216" s="282"/>
      <c r="W216" s="282"/>
      <c r="X216" s="282"/>
      <c r="Y216" s="282"/>
      <c r="Z216" s="282"/>
      <c r="AA216" s="282"/>
      <c r="AB216" s="282"/>
      <c r="AC216" s="282"/>
      <c r="AD216" s="282"/>
      <c r="AE216" s="282"/>
      <c r="AF216" s="282"/>
      <c r="AG216" s="282"/>
      <c r="AH216" s="282"/>
      <c r="AI216" s="282"/>
      <c r="AJ216" s="282"/>
      <c r="AK216" s="282"/>
      <c r="AL216" s="282"/>
    </row>
    <row r="217" spans="2:38" ht="12.75">
      <c r="B217" s="286"/>
      <c r="C217" s="286"/>
      <c r="D217" s="286"/>
      <c r="E217" s="286"/>
      <c r="F217" s="286"/>
      <c r="G217" s="286"/>
      <c r="H217" s="287"/>
      <c r="I217" s="286"/>
      <c r="J217" s="286"/>
      <c r="K217" s="286"/>
      <c r="L217" s="286"/>
      <c r="M217" s="286"/>
      <c r="N217" s="286"/>
      <c r="O217" s="286"/>
      <c r="P217" s="286"/>
      <c r="Q217" s="286"/>
      <c r="R217" s="286"/>
      <c r="S217" s="286"/>
      <c r="T217" s="286"/>
      <c r="U217" s="286"/>
      <c r="V217" s="286"/>
      <c r="W217" s="286"/>
      <c r="X217" s="286"/>
      <c r="Y217" s="286"/>
      <c r="Z217" s="286"/>
      <c r="AA217" s="286"/>
      <c r="AB217" s="286"/>
      <c r="AC217" s="286"/>
      <c r="AD217" s="286"/>
      <c r="AE217" s="286"/>
      <c r="AF217" s="286"/>
      <c r="AG217" s="286"/>
      <c r="AH217" s="286"/>
      <c r="AI217" s="286"/>
      <c r="AJ217" s="286"/>
      <c r="AK217" s="286"/>
      <c r="AL217" s="286"/>
    </row>
    <row r="219" spans="2:27" ht="12.75">
      <c r="B219" s="16"/>
      <c r="AA219" s="16"/>
    </row>
  </sheetData>
  <sheetProtection selectLockedCells="1" selectUnlockedCells="1"/>
  <mergeCells count="865">
    <mergeCell ref="B2:AL2"/>
    <mergeCell ref="B4:AL4"/>
    <mergeCell ref="B6:AL6"/>
    <mergeCell ref="B7:AL7"/>
    <mergeCell ref="B8:AL8"/>
    <mergeCell ref="B9:AL9"/>
    <mergeCell ref="B10:AL10"/>
    <mergeCell ref="B12:AL12"/>
    <mergeCell ref="B14:H14"/>
    <mergeCell ref="B15:H15"/>
    <mergeCell ref="I15:AL15"/>
    <mergeCell ref="B16:H16"/>
    <mergeCell ref="I16:K16"/>
    <mergeCell ref="L16:N16"/>
    <mergeCell ref="O16:Q16"/>
    <mergeCell ref="R16:T16"/>
    <mergeCell ref="U16:W16"/>
    <mergeCell ref="X16:Z16"/>
    <mergeCell ref="AA16:AC16"/>
    <mergeCell ref="AD16:AF16"/>
    <mergeCell ref="AG16:AI16"/>
    <mergeCell ref="AJ16:AL16"/>
    <mergeCell ref="AN16:AP16"/>
    <mergeCell ref="AQ16:AS16"/>
    <mergeCell ref="AT16:AV16"/>
    <mergeCell ref="AW16:AY16"/>
    <mergeCell ref="AZ16:BB16"/>
    <mergeCell ref="BC16:BE16"/>
    <mergeCell ref="BF16:BH16"/>
    <mergeCell ref="BI16:BK16"/>
    <mergeCell ref="BL16:BN16"/>
    <mergeCell ref="B17:C17"/>
    <mergeCell ref="D17:E17"/>
    <mergeCell ref="F17:G17"/>
    <mergeCell ref="I17:K17"/>
    <mergeCell ref="L17:N17"/>
    <mergeCell ref="O17:Q17"/>
    <mergeCell ref="R17:T17"/>
    <mergeCell ref="U17:W17"/>
    <mergeCell ref="X17:Z17"/>
    <mergeCell ref="AA17:AC17"/>
    <mergeCell ref="AD17:AF17"/>
    <mergeCell ref="AG17:AI17"/>
    <mergeCell ref="AJ17:AL17"/>
    <mergeCell ref="B18:C18"/>
    <mergeCell ref="D18:E18"/>
    <mergeCell ref="F18:G18"/>
    <mergeCell ref="I18:K18"/>
    <mergeCell ref="L18:N18"/>
    <mergeCell ref="O18:Q18"/>
    <mergeCell ref="R18:T18"/>
    <mergeCell ref="U18:W18"/>
    <mergeCell ref="X18:Z18"/>
    <mergeCell ref="AA18:AC18"/>
    <mergeCell ref="AD18:AF18"/>
    <mergeCell ref="AG18:AI18"/>
    <mergeCell ref="AJ18:AL18"/>
    <mergeCell ref="B19:G19"/>
    <mergeCell ref="I19:K19"/>
    <mergeCell ref="L19:N19"/>
    <mergeCell ref="O19:Q19"/>
    <mergeCell ref="R19:T19"/>
    <mergeCell ref="U19:W19"/>
    <mergeCell ref="X19:Z19"/>
    <mergeCell ref="AA19:AC19"/>
    <mergeCell ref="AD19:AF19"/>
    <mergeCell ref="AG19:AI19"/>
    <mergeCell ref="AJ19:AL19"/>
    <mergeCell ref="B20:C20"/>
    <mergeCell ref="D20:G20"/>
    <mergeCell ref="I20:K20"/>
    <mergeCell ref="L20:N20"/>
    <mergeCell ref="O20:Q20"/>
    <mergeCell ref="R20:T20"/>
    <mergeCell ref="U20:W20"/>
    <mergeCell ref="X20:Z20"/>
    <mergeCell ref="AA20:AC20"/>
    <mergeCell ref="AD20:AF20"/>
    <mergeCell ref="AG20:AI20"/>
    <mergeCell ref="AJ20:AL20"/>
    <mergeCell ref="B22:AL22"/>
    <mergeCell ref="B23:C37"/>
    <mergeCell ref="D23:D25"/>
    <mergeCell ref="E23:G23"/>
    <mergeCell ref="I23:K23"/>
    <mergeCell ref="L23:N23"/>
    <mergeCell ref="O23:Q23"/>
    <mergeCell ref="R23:T23"/>
    <mergeCell ref="U23:W23"/>
    <mergeCell ref="X23:Z23"/>
    <mergeCell ref="AA23:AC23"/>
    <mergeCell ref="AD23:AF23"/>
    <mergeCell ref="AG23:AI23"/>
    <mergeCell ref="E24:G24"/>
    <mergeCell ref="I24:K24"/>
    <mergeCell ref="L24:N24"/>
    <mergeCell ref="O24:Q24"/>
    <mergeCell ref="R24:T24"/>
    <mergeCell ref="U24:W24"/>
    <mergeCell ref="X24:Z24"/>
    <mergeCell ref="AA24:AC24"/>
    <mergeCell ref="AD24:AF24"/>
    <mergeCell ref="AG24:AI24"/>
    <mergeCell ref="E25:G25"/>
    <mergeCell ref="I25:K25"/>
    <mergeCell ref="L25:N25"/>
    <mergeCell ref="O25:Q25"/>
    <mergeCell ref="R25:T25"/>
    <mergeCell ref="U25:W25"/>
    <mergeCell ref="X25:Z25"/>
    <mergeCell ref="AA25:AC25"/>
    <mergeCell ref="AD25:AF25"/>
    <mergeCell ref="AG25:AI25"/>
    <mergeCell ref="D26:D28"/>
    <mergeCell ref="E26:E28"/>
    <mergeCell ref="H26:H28"/>
    <mergeCell ref="I26:K26"/>
    <mergeCell ref="L26:N26"/>
    <mergeCell ref="O26:Q26"/>
    <mergeCell ref="R26:T26"/>
    <mergeCell ref="U26:W26"/>
    <mergeCell ref="X26:Z26"/>
    <mergeCell ref="AA26:AC26"/>
    <mergeCell ref="AD26:AF26"/>
    <mergeCell ref="AG26:AG28"/>
    <mergeCell ref="AJ26:AJ28"/>
    <mergeCell ref="I27:K27"/>
    <mergeCell ref="L27:N27"/>
    <mergeCell ref="O27:Q27"/>
    <mergeCell ref="R27:T27"/>
    <mergeCell ref="U27:W27"/>
    <mergeCell ref="X27:Z27"/>
    <mergeCell ref="AA27:AC27"/>
    <mergeCell ref="AD27:AF27"/>
    <mergeCell ref="I28:K28"/>
    <mergeCell ref="L28:N28"/>
    <mergeCell ref="O28:Q28"/>
    <mergeCell ref="R28:T28"/>
    <mergeCell ref="U28:W28"/>
    <mergeCell ref="X28:Z28"/>
    <mergeCell ref="AA28:AC28"/>
    <mergeCell ref="AD28:AF28"/>
    <mergeCell ref="E29:G29"/>
    <mergeCell ref="I29:K29"/>
    <mergeCell ref="L29:N29"/>
    <mergeCell ref="O29:Q29"/>
    <mergeCell ref="R29:T29"/>
    <mergeCell ref="U29:W29"/>
    <mergeCell ref="X29:Z29"/>
    <mergeCell ref="AA29:AC29"/>
    <mergeCell ref="AD29:AF29"/>
    <mergeCell ref="E30:G30"/>
    <mergeCell ref="I30:K30"/>
    <mergeCell ref="L30:N30"/>
    <mergeCell ref="O30:Q30"/>
    <mergeCell ref="R30:T30"/>
    <mergeCell ref="U30:W30"/>
    <mergeCell ref="X30:Z30"/>
    <mergeCell ref="AA30:AC30"/>
    <mergeCell ref="AD30:AF30"/>
    <mergeCell ref="AJ30:AL30"/>
    <mergeCell ref="E31:G31"/>
    <mergeCell ref="I31:K31"/>
    <mergeCell ref="L31:N31"/>
    <mergeCell ref="O31:Q31"/>
    <mergeCell ref="R31:T31"/>
    <mergeCell ref="U31:W31"/>
    <mergeCell ref="X31:Z31"/>
    <mergeCell ref="AA31:AC31"/>
    <mergeCell ref="AD31:AF31"/>
    <mergeCell ref="D32:D34"/>
    <mergeCell ref="E32:E34"/>
    <mergeCell ref="H32:H34"/>
    <mergeCell ref="I32:K32"/>
    <mergeCell ref="L32:N32"/>
    <mergeCell ref="O32:Q32"/>
    <mergeCell ref="R32:T32"/>
    <mergeCell ref="U32:W32"/>
    <mergeCell ref="X32:Z32"/>
    <mergeCell ref="AA32:AC32"/>
    <mergeCell ref="AD32:AF32"/>
    <mergeCell ref="AG32:AG34"/>
    <mergeCell ref="AJ32:AJ34"/>
    <mergeCell ref="I33:K33"/>
    <mergeCell ref="L33:N33"/>
    <mergeCell ref="O33:Q33"/>
    <mergeCell ref="R33:T33"/>
    <mergeCell ref="U33:W33"/>
    <mergeCell ref="X33:Z33"/>
    <mergeCell ref="AA33:AC33"/>
    <mergeCell ref="AD33:AF33"/>
    <mergeCell ref="I34:K34"/>
    <mergeCell ref="L34:N34"/>
    <mergeCell ref="O34:Q34"/>
    <mergeCell ref="R34:T34"/>
    <mergeCell ref="U34:W34"/>
    <mergeCell ref="X34:Z34"/>
    <mergeCell ref="AA34:AC34"/>
    <mergeCell ref="AD34:AF34"/>
    <mergeCell ref="D35:D37"/>
    <mergeCell ref="E35:E37"/>
    <mergeCell ref="H35:H37"/>
    <mergeCell ref="I35:K35"/>
    <mergeCell ref="L35:N35"/>
    <mergeCell ref="O35:Q35"/>
    <mergeCell ref="R35:T35"/>
    <mergeCell ref="U35:W35"/>
    <mergeCell ref="X35:Z35"/>
    <mergeCell ref="AA35:AC35"/>
    <mergeCell ref="AD35:AF35"/>
    <mergeCell ref="AG35:AG37"/>
    <mergeCell ref="AJ35:AJ37"/>
    <mergeCell ref="I36:K36"/>
    <mergeCell ref="L36:N36"/>
    <mergeCell ref="O36:Q36"/>
    <mergeCell ref="R36:T36"/>
    <mergeCell ref="U36:W36"/>
    <mergeCell ref="X36:Z36"/>
    <mergeCell ref="AA36:AC36"/>
    <mergeCell ref="AD36:AF36"/>
    <mergeCell ref="I37:K37"/>
    <mergeCell ref="L37:N37"/>
    <mergeCell ref="O37:Q37"/>
    <mergeCell ref="R37:T37"/>
    <mergeCell ref="U37:W37"/>
    <mergeCell ref="X37:Z37"/>
    <mergeCell ref="AA37:AC37"/>
    <mergeCell ref="AD37:AF37"/>
    <mergeCell ref="B38:E38"/>
    <mergeCell ref="F38:G38"/>
    <mergeCell ref="B39:E39"/>
    <mergeCell ref="F39:G39"/>
    <mergeCell ref="I39:K39"/>
    <mergeCell ref="L39:N39"/>
    <mergeCell ref="O39:Q39"/>
    <mergeCell ref="R39:T39"/>
    <mergeCell ref="U39:W39"/>
    <mergeCell ref="X39:Z39"/>
    <mergeCell ref="AA39:AC39"/>
    <mergeCell ref="AD39:AF39"/>
    <mergeCell ref="AG39:AI39"/>
    <mergeCell ref="AJ39:AL39"/>
    <mergeCell ref="B40:G40"/>
    <mergeCell ref="I40:AL40"/>
    <mergeCell ref="B42:AL42"/>
    <mergeCell ref="B43:B52"/>
    <mergeCell ref="C43:C45"/>
    <mergeCell ref="E43:G43"/>
    <mergeCell ref="AJ43:AL43"/>
    <mergeCell ref="E44:G44"/>
    <mergeCell ref="AJ44:AL44"/>
    <mergeCell ref="E45:G45"/>
    <mergeCell ref="AJ45:AL45"/>
    <mergeCell ref="C46:C48"/>
    <mergeCell ref="E46:G46"/>
    <mergeCell ref="AJ46:AL46"/>
    <mergeCell ref="E47:G47"/>
    <mergeCell ref="AJ47:AL47"/>
    <mergeCell ref="E48:G48"/>
    <mergeCell ref="AJ48:AL48"/>
    <mergeCell ref="C49:C51"/>
    <mergeCell ref="E49:G49"/>
    <mergeCell ref="I49:K49"/>
    <mergeCell ref="L49:N49"/>
    <mergeCell ref="O49:Q49"/>
    <mergeCell ref="R49:T49"/>
    <mergeCell ref="U49:W49"/>
    <mergeCell ref="X49:Z49"/>
    <mergeCell ref="AA49:AC49"/>
    <mergeCell ref="AD49:AF49"/>
    <mergeCell ref="E50:G50"/>
    <mergeCell ref="I50:K50"/>
    <mergeCell ref="L50:N50"/>
    <mergeCell ref="O50:Q50"/>
    <mergeCell ref="R50:T50"/>
    <mergeCell ref="U50:W50"/>
    <mergeCell ref="X50:Z50"/>
    <mergeCell ref="AA50:AC50"/>
    <mergeCell ref="AD50:AF50"/>
    <mergeCell ref="E51:G51"/>
    <mergeCell ref="I51:K51"/>
    <mergeCell ref="L51:N51"/>
    <mergeCell ref="O51:Q51"/>
    <mergeCell ref="R51:T51"/>
    <mergeCell ref="U51:W51"/>
    <mergeCell ref="X51:Z51"/>
    <mergeCell ref="AA51:AC51"/>
    <mergeCell ref="AD51:AF51"/>
    <mergeCell ref="E52:G52"/>
    <mergeCell ref="I52:K52"/>
    <mergeCell ref="L52:N52"/>
    <mergeCell ref="O52:Q52"/>
    <mergeCell ref="R52:T52"/>
    <mergeCell ref="U52:W52"/>
    <mergeCell ref="X52:Z52"/>
    <mergeCell ref="AA52:AC52"/>
    <mergeCell ref="AD52:AF52"/>
    <mergeCell ref="B53:E53"/>
    <mergeCell ref="F53:G53"/>
    <mergeCell ref="B54:E54"/>
    <mergeCell ref="F54:G54"/>
    <mergeCell ref="I54:K54"/>
    <mergeCell ref="L54:N54"/>
    <mergeCell ref="O54:Q54"/>
    <mergeCell ref="R54:T54"/>
    <mergeCell ref="U54:W54"/>
    <mergeCell ref="X54:Z54"/>
    <mergeCell ref="AA54:AC54"/>
    <mergeCell ref="AD54:AF54"/>
    <mergeCell ref="AG54:AI54"/>
    <mergeCell ref="AJ54:AL54"/>
    <mergeCell ref="B55:G55"/>
    <mergeCell ref="I55:AL55"/>
    <mergeCell ref="B57:AL57"/>
    <mergeCell ref="B58:B86"/>
    <mergeCell ref="C58:C86"/>
    <mergeCell ref="E58:G58"/>
    <mergeCell ref="AJ58:AL58"/>
    <mergeCell ref="E59:G59"/>
    <mergeCell ref="AJ59:AL59"/>
    <mergeCell ref="E60:G60"/>
    <mergeCell ref="AD60:AF60"/>
    <mergeCell ref="AJ60:AL60"/>
    <mergeCell ref="E61:G61"/>
    <mergeCell ref="AJ61:AL61"/>
    <mergeCell ref="E62:G62"/>
    <mergeCell ref="AJ62:AL62"/>
    <mergeCell ref="E63:G63"/>
    <mergeCell ref="AD63:AF63"/>
    <mergeCell ref="AJ63:AL63"/>
    <mergeCell ref="E64:G64"/>
    <mergeCell ref="AD64:AF64"/>
    <mergeCell ref="AJ64:AL64"/>
    <mergeCell ref="E65:G65"/>
    <mergeCell ref="AD65:AF65"/>
    <mergeCell ref="AJ65:AL65"/>
    <mergeCell ref="E66:G66"/>
    <mergeCell ref="AD66:AF66"/>
    <mergeCell ref="AJ66:AL66"/>
    <mergeCell ref="E67:G67"/>
    <mergeCell ref="AD67:AF67"/>
    <mergeCell ref="AJ67:AL67"/>
    <mergeCell ref="D68:D73"/>
    <mergeCell ref="E68:E73"/>
    <mergeCell ref="H68:H73"/>
    <mergeCell ref="I68:I73"/>
    <mergeCell ref="L68:L73"/>
    <mergeCell ref="O68:O73"/>
    <mergeCell ref="R68:R73"/>
    <mergeCell ref="U68:U73"/>
    <mergeCell ref="X68:X73"/>
    <mergeCell ref="AA68:AA73"/>
    <mergeCell ref="AD68:AF68"/>
    <mergeCell ref="AG68:AG73"/>
    <mergeCell ref="AJ68:AL68"/>
    <mergeCell ref="AD69:AF69"/>
    <mergeCell ref="AJ69:AL69"/>
    <mergeCell ref="AD70:AF70"/>
    <mergeCell ref="AJ70:AL70"/>
    <mergeCell ref="AD71:AF71"/>
    <mergeCell ref="AJ71:AL71"/>
    <mergeCell ref="AD72:AF72"/>
    <mergeCell ref="AJ72:AL72"/>
    <mergeCell ref="AD73:AF73"/>
    <mergeCell ref="AJ73:AL73"/>
    <mergeCell ref="E74:G74"/>
    <mergeCell ref="AJ74:AL74"/>
    <mergeCell ref="E75:G75"/>
    <mergeCell ref="AD75:AF75"/>
    <mergeCell ref="AJ75:AL75"/>
    <mergeCell ref="E76:G76"/>
    <mergeCell ref="X76:Z76"/>
    <mergeCell ref="AA76:AC76"/>
    <mergeCell ref="AD76:AF76"/>
    <mergeCell ref="AG76:AI76"/>
    <mergeCell ref="AJ76:AL76"/>
    <mergeCell ref="E77:G77"/>
    <mergeCell ref="X77:Z77"/>
    <mergeCell ref="AA77:AC77"/>
    <mergeCell ref="AD77:AF77"/>
    <mergeCell ref="AG77:AI77"/>
    <mergeCell ref="AJ77:AL77"/>
    <mergeCell ref="E78:G78"/>
    <mergeCell ref="AJ78:AL78"/>
    <mergeCell ref="D79:D81"/>
    <mergeCell ref="E79:E81"/>
    <mergeCell ref="H79:H81"/>
    <mergeCell ref="I79:I81"/>
    <mergeCell ref="L79:L81"/>
    <mergeCell ref="O79:O81"/>
    <mergeCell ref="R79:R81"/>
    <mergeCell ref="U79:U81"/>
    <mergeCell ref="X79:X81"/>
    <mergeCell ref="AA79:AA81"/>
    <mergeCell ref="AD79:AD81"/>
    <mergeCell ref="AG79:AG81"/>
    <mergeCell ref="AJ79:AL79"/>
    <mergeCell ref="AJ80:AL80"/>
    <mergeCell ref="AJ81:AL81"/>
    <mergeCell ref="D82:D84"/>
    <mergeCell ref="E82:E84"/>
    <mergeCell ref="H82:H84"/>
    <mergeCell ref="I82:I84"/>
    <mergeCell ref="L82:L84"/>
    <mergeCell ref="O82:O84"/>
    <mergeCell ref="R82:R84"/>
    <mergeCell ref="U82:U84"/>
    <mergeCell ref="X82:X84"/>
    <mergeCell ref="AA82:AA84"/>
    <mergeCell ref="AD82:AD84"/>
    <mergeCell ref="AG82:AG84"/>
    <mergeCell ref="AJ82:AL82"/>
    <mergeCell ref="AJ83:AL83"/>
    <mergeCell ref="AJ84:AL84"/>
    <mergeCell ref="E85:G85"/>
    <mergeCell ref="AJ85:AL85"/>
    <mergeCell ref="E86:G86"/>
    <mergeCell ref="AJ86:AL86"/>
    <mergeCell ref="B87:E87"/>
    <mergeCell ref="F87:G87"/>
    <mergeCell ref="B88:E88"/>
    <mergeCell ref="F88:G88"/>
    <mergeCell ref="I88:K88"/>
    <mergeCell ref="L88:N88"/>
    <mergeCell ref="O88:Q88"/>
    <mergeCell ref="R88:T88"/>
    <mergeCell ref="U88:W88"/>
    <mergeCell ref="X88:Z88"/>
    <mergeCell ref="AA88:AC88"/>
    <mergeCell ref="AD88:AF88"/>
    <mergeCell ref="AG88:AI88"/>
    <mergeCell ref="AJ88:AL88"/>
    <mergeCell ref="B89:G89"/>
    <mergeCell ref="I89:AL89"/>
    <mergeCell ref="B91:AL91"/>
    <mergeCell ref="B92:B127"/>
    <mergeCell ref="C92:C127"/>
    <mergeCell ref="E92:G92"/>
    <mergeCell ref="AJ92:AL92"/>
    <mergeCell ref="E93:G93"/>
    <mergeCell ref="X93:Z93"/>
    <mergeCell ref="AA93:AC93"/>
    <mergeCell ref="AD93:AF93"/>
    <mergeCell ref="AG93:AI93"/>
    <mergeCell ref="AJ93:AL93"/>
    <mergeCell ref="E94:G94"/>
    <mergeCell ref="AJ94:AL94"/>
    <mergeCell ref="E95:G95"/>
    <mergeCell ref="AD95:AF95"/>
    <mergeCell ref="AJ95:AL95"/>
    <mergeCell ref="E96:G96"/>
    <mergeCell ref="AJ96:AL96"/>
    <mergeCell ref="E97:G97"/>
    <mergeCell ref="AD97:AF97"/>
    <mergeCell ref="AJ97:AL97"/>
    <mergeCell ref="E98:G98"/>
    <mergeCell ref="AJ98:AL98"/>
    <mergeCell ref="E99:G99"/>
    <mergeCell ref="AJ99:AL99"/>
    <mergeCell ref="E100:G100"/>
    <mergeCell ref="AD100:AF100"/>
    <mergeCell ref="AJ100:AL100"/>
    <mergeCell ref="E101:G101"/>
    <mergeCell ref="AD101:AF101"/>
    <mergeCell ref="AJ101:AL101"/>
    <mergeCell ref="E102:G102"/>
    <mergeCell ref="AD102:AF102"/>
    <mergeCell ref="AJ102:AL102"/>
    <mergeCell ref="E103:G103"/>
    <mergeCell ref="AD103:AF103"/>
    <mergeCell ref="AJ103:AL103"/>
    <mergeCell ref="D104:D109"/>
    <mergeCell ref="E104:E109"/>
    <mergeCell ref="H104:H109"/>
    <mergeCell ref="I104:I109"/>
    <mergeCell ref="L104:L109"/>
    <mergeCell ref="O104:O109"/>
    <mergeCell ref="R104:R109"/>
    <mergeCell ref="U104:U109"/>
    <mergeCell ref="X104:X109"/>
    <mergeCell ref="AA104:AA109"/>
    <mergeCell ref="AD104:AF104"/>
    <mergeCell ref="AG104:AG109"/>
    <mergeCell ref="AJ104:AL104"/>
    <mergeCell ref="AD105:AF105"/>
    <mergeCell ref="AJ105:AL105"/>
    <mergeCell ref="AD106:AF106"/>
    <mergeCell ref="AJ106:AL106"/>
    <mergeCell ref="AD107:AF107"/>
    <mergeCell ref="AJ107:AL107"/>
    <mergeCell ref="AD108:AF108"/>
    <mergeCell ref="AJ108:AL108"/>
    <mergeCell ref="AD109:AF109"/>
    <mergeCell ref="AJ109:AL109"/>
    <mergeCell ref="E110:G110"/>
    <mergeCell ref="I110:K110"/>
    <mergeCell ref="O110:Q110"/>
    <mergeCell ref="R110:T110"/>
    <mergeCell ref="U110:W110"/>
    <mergeCell ref="X110:Z110"/>
    <mergeCell ref="AA110:AC110"/>
    <mergeCell ref="AD110:AF110"/>
    <mergeCell ref="AG110:AI110"/>
    <mergeCell ref="AJ110:AL110"/>
    <mergeCell ref="E111:G111"/>
    <mergeCell ref="I111:K111"/>
    <mergeCell ref="O111:Q111"/>
    <mergeCell ref="R111:T111"/>
    <mergeCell ref="U111:W111"/>
    <mergeCell ref="X111:Z111"/>
    <mergeCell ref="AA111:AC111"/>
    <mergeCell ref="AD111:AF111"/>
    <mergeCell ref="AG111:AI111"/>
    <mergeCell ref="AJ111:AL111"/>
    <mergeCell ref="E112:G112"/>
    <mergeCell ref="I112:K112"/>
    <mergeCell ref="O112:Q112"/>
    <mergeCell ref="R112:T112"/>
    <mergeCell ref="U112:W112"/>
    <mergeCell ref="X112:Z112"/>
    <mergeCell ref="AA112:AC112"/>
    <mergeCell ref="AD112:AF112"/>
    <mergeCell ref="AG112:AI112"/>
    <mergeCell ref="AJ112:AL112"/>
    <mergeCell ref="E113:G113"/>
    <mergeCell ref="AJ113:AL113"/>
    <mergeCell ref="E114:G114"/>
    <mergeCell ref="X114:Z114"/>
    <mergeCell ref="AA114:AC114"/>
    <mergeCell ref="AD114:AF114"/>
    <mergeCell ref="AG114:AI114"/>
    <mergeCell ref="AJ114:AL114"/>
    <mergeCell ref="E115:G115"/>
    <mergeCell ref="AJ115:AL115"/>
    <mergeCell ref="E116:G116"/>
    <mergeCell ref="AA116:AC116"/>
    <mergeCell ref="AD116:AF116"/>
    <mergeCell ref="AG116:AI116"/>
    <mergeCell ref="AJ116:AL116"/>
    <mergeCell ref="E117:G117"/>
    <mergeCell ref="X117:Z117"/>
    <mergeCell ref="AA117:AC117"/>
    <mergeCell ref="AD117:AF117"/>
    <mergeCell ref="AG117:AI117"/>
    <mergeCell ref="AJ117:AL117"/>
    <mergeCell ref="E118:G118"/>
    <mergeCell ref="X118:Z118"/>
    <mergeCell ref="AA118:AC118"/>
    <mergeCell ref="AD118:AF118"/>
    <mergeCell ref="AG118:AI118"/>
    <mergeCell ref="AJ118:AL118"/>
    <mergeCell ref="E119:G119"/>
    <mergeCell ref="AJ119:AL119"/>
    <mergeCell ref="D120:D122"/>
    <mergeCell ref="E120:E122"/>
    <mergeCell ref="H120:H122"/>
    <mergeCell ref="I120:I122"/>
    <mergeCell ref="L120:L122"/>
    <mergeCell ref="O120:O122"/>
    <mergeCell ref="R120:R122"/>
    <mergeCell ref="U120:U122"/>
    <mergeCell ref="X120:X122"/>
    <mergeCell ref="AA120:AA122"/>
    <mergeCell ref="AD120:AD122"/>
    <mergeCell ref="AG120:AG122"/>
    <mergeCell ref="AJ120:AL120"/>
    <mergeCell ref="AJ121:AL121"/>
    <mergeCell ref="AJ122:AL122"/>
    <mergeCell ref="D123:D125"/>
    <mergeCell ref="E123:E125"/>
    <mergeCell ref="H123:H125"/>
    <mergeCell ref="I123:I125"/>
    <mergeCell ref="L123:L125"/>
    <mergeCell ref="O123:O125"/>
    <mergeCell ref="R123:R125"/>
    <mergeCell ref="U123:U125"/>
    <mergeCell ref="X123:X125"/>
    <mergeCell ref="AA123:AA125"/>
    <mergeCell ref="AD123:AD125"/>
    <mergeCell ref="AG123:AG125"/>
    <mergeCell ref="AJ123:AL123"/>
    <mergeCell ref="AJ124:AL124"/>
    <mergeCell ref="AJ125:AL125"/>
    <mergeCell ref="E126:G126"/>
    <mergeCell ref="AJ126:AL126"/>
    <mergeCell ref="E127:G127"/>
    <mergeCell ref="AJ127:AL127"/>
    <mergeCell ref="B128:E128"/>
    <mergeCell ref="F128:G128"/>
    <mergeCell ref="B129:E129"/>
    <mergeCell ref="F129:G129"/>
    <mergeCell ref="I129:K129"/>
    <mergeCell ref="L129:N129"/>
    <mergeCell ref="O129:Q129"/>
    <mergeCell ref="R129:T129"/>
    <mergeCell ref="U129:W129"/>
    <mergeCell ref="X129:Z129"/>
    <mergeCell ref="AA129:AC129"/>
    <mergeCell ref="AD129:AF129"/>
    <mergeCell ref="AG129:AI129"/>
    <mergeCell ref="AJ129:AL129"/>
    <mergeCell ref="B130:G130"/>
    <mergeCell ref="I130:AL130"/>
    <mergeCell ref="B132:AL132"/>
    <mergeCell ref="B133:B143"/>
    <mergeCell ref="C133:C143"/>
    <mergeCell ref="E133:G133"/>
    <mergeCell ref="AJ133:AL133"/>
    <mergeCell ref="E134:G134"/>
    <mergeCell ref="AJ134:AL134"/>
    <mergeCell ref="E135:G135"/>
    <mergeCell ref="AJ135:AL135"/>
    <mergeCell ref="E136:G136"/>
    <mergeCell ref="AJ136:AL136"/>
    <mergeCell ref="E137:G137"/>
    <mergeCell ref="AJ137:AL137"/>
    <mergeCell ref="E138:G138"/>
    <mergeCell ref="AJ138:AL138"/>
    <mergeCell ref="E139:G139"/>
    <mergeCell ref="AJ139:AL139"/>
    <mergeCell ref="E140:G140"/>
    <mergeCell ref="AJ140:AL140"/>
    <mergeCell ref="E141:G141"/>
    <mergeCell ref="AJ141:AL141"/>
    <mergeCell ref="E142:G142"/>
    <mergeCell ref="AJ142:AL142"/>
    <mergeCell ref="E143:G143"/>
    <mergeCell ref="AJ143:AL143"/>
    <mergeCell ref="B144:E144"/>
    <mergeCell ref="F144:G144"/>
    <mergeCell ref="B145:E145"/>
    <mergeCell ref="F145:G145"/>
    <mergeCell ref="I145:K145"/>
    <mergeCell ref="L145:N145"/>
    <mergeCell ref="O145:Q145"/>
    <mergeCell ref="R145:T145"/>
    <mergeCell ref="U145:W145"/>
    <mergeCell ref="X145:Z145"/>
    <mergeCell ref="AA145:AC145"/>
    <mergeCell ref="AD145:AF145"/>
    <mergeCell ref="AG145:AI145"/>
    <mergeCell ref="AJ145:AL145"/>
    <mergeCell ref="B146:G146"/>
    <mergeCell ref="I146:AL146"/>
    <mergeCell ref="B148:AL148"/>
    <mergeCell ref="B149:B169"/>
    <mergeCell ref="C149:C169"/>
    <mergeCell ref="E149:G149"/>
    <mergeCell ref="AJ149:AL149"/>
    <mergeCell ref="E150:G150"/>
    <mergeCell ref="AJ150:AL150"/>
    <mergeCell ref="E151:G151"/>
    <mergeCell ref="AJ151:AL151"/>
    <mergeCell ref="E152:G152"/>
    <mergeCell ref="AJ152:AL152"/>
    <mergeCell ref="E153:G153"/>
    <mergeCell ref="AJ153:AL153"/>
    <mergeCell ref="D154:D159"/>
    <mergeCell ref="E154:E157"/>
    <mergeCell ref="H154:H159"/>
    <mergeCell ref="I154:I159"/>
    <mergeCell ref="L154:L159"/>
    <mergeCell ref="O154:O159"/>
    <mergeCell ref="R154:R159"/>
    <mergeCell ref="U154:U159"/>
    <mergeCell ref="X154:X159"/>
    <mergeCell ref="AA154:AA159"/>
    <mergeCell ref="AD154:AF154"/>
    <mergeCell ref="AG154:AG159"/>
    <mergeCell ref="AJ154:AL154"/>
    <mergeCell ref="AD155:AF155"/>
    <mergeCell ref="AJ155:AL155"/>
    <mergeCell ref="AD156:AF156"/>
    <mergeCell ref="AJ156:AL156"/>
    <mergeCell ref="AD157:AF157"/>
    <mergeCell ref="AJ157:AL157"/>
    <mergeCell ref="AD158:AF158"/>
    <mergeCell ref="AJ158:AL158"/>
    <mergeCell ref="AD159:AF159"/>
    <mergeCell ref="AJ159:AL159"/>
    <mergeCell ref="E160:F160"/>
    <mergeCell ref="AJ160:AL160"/>
    <mergeCell ref="E161:G161"/>
    <mergeCell ref="AJ161:AL161"/>
    <mergeCell ref="E162:G162"/>
    <mergeCell ref="AJ162:AL162"/>
    <mergeCell ref="D163:D164"/>
    <mergeCell ref="E163:E164"/>
    <mergeCell ref="H163:H164"/>
    <mergeCell ref="I163:I164"/>
    <mergeCell ref="L163:L164"/>
    <mergeCell ref="O163:O164"/>
    <mergeCell ref="R163:R164"/>
    <mergeCell ref="U163:U164"/>
    <mergeCell ref="X163:X164"/>
    <mergeCell ref="AA163:AA164"/>
    <mergeCell ref="AD163:AD164"/>
    <mergeCell ref="AG163:AG164"/>
    <mergeCell ref="AJ163:AL163"/>
    <mergeCell ref="AJ164:AL164"/>
    <mergeCell ref="D165:D166"/>
    <mergeCell ref="E165:E166"/>
    <mergeCell ref="H165:H166"/>
    <mergeCell ref="I165:I166"/>
    <mergeCell ref="L165:L166"/>
    <mergeCell ref="O165:O166"/>
    <mergeCell ref="R165:R166"/>
    <mergeCell ref="U165:U166"/>
    <mergeCell ref="X165:X166"/>
    <mergeCell ref="AA165:AA166"/>
    <mergeCell ref="AD165:AD166"/>
    <mergeCell ref="AG165:AG166"/>
    <mergeCell ref="AJ165:AL165"/>
    <mergeCell ref="AJ166:AL166"/>
    <mergeCell ref="E167:G167"/>
    <mergeCell ref="AJ167:AL167"/>
    <mergeCell ref="E168:G168"/>
    <mergeCell ref="AJ168:AL168"/>
    <mergeCell ref="E169:G169"/>
    <mergeCell ref="AJ169:AL169"/>
    <mergeCell ref="B170:E170"/>
    <mergeCell ref="F170:G170"/>
    <mergeCell ref="B171:E171"/>
    <mergeCell ref="F171:G171"/>
    <mergeCell ref="I171:K171"/>
    <mergeCell ref="L171:N171"/>
    <mergeCell ref="O171:Q171"/>
    <mergeCell ref="R171:T171"/>
    <mergeCell ref="U171:W171"/>
    <mergeCell ref="X171:Z171"/>
    <mergeCell ref="AA171:AC171"/>
    <mergeCell ref="AD171:AF171"/>
    <mergeCell ref="AG171:AI171"/>
    <mergeCell ref="AJ171:AL171"/>
    <mergeCell ref="B172:G172"/>
    <mergeCell ref="I172:AL172"/>
    <mergeCell ref="B174:AL174"/>
    <mergeCell ref="B175:B179"/>
    <mergeCell ref="C175:C179"/>
    <mergeCell ref="E175:G175"/>
    <mergeCell ref="AJ175:AL175"/>
    <mergeCell ref="E176:G176"/>
    <mergeCell ref="AJ176:AL176"/>
    <mergeCell ref="E177:G177"/>
    <mergeCell ref="I177:K177"/>
    <mergeCell ref="O177:Q177"/>
    <mergeCell ref="R177:T177"/>
    <mergeCell ref="U177:W177"/>
    <mergeCell ref="X177:Z177"/>
    <mergeCell ref="AA177:AC177"/>
    <mergeCell ref="AD177:AF177"/>
    <mergeCell ref="AG177:AI177"/>
    <mergeCell ref="AJ177:AL177"/>
    <mergeCell ref="E178:G178"/>
    <mergeCell ref="I178:K178"/>
    <mergeCell ref="L178:N178"/>
    <mergeCell ref="X178:Z178"/>
    <mergeCell ref="AD178:AF178"/>
    <mergeCell ref="AG178:AI178"/>
    <mergeCell ref="AJ178:AL178"/>
    <mergeCell ref="E179:G179"/>
    <mergeCell ref="X179:Z179"/>
    <mergeCell ref="AA179:AC179"/>
    <mergeCell ref="AD179:AF179"/>
    <mergeCell ref="AG179:AI179"/>
    <mergeCell ref="AJ179:AL179"/>
    <mergeCell ref="B180:E180"/>
    <mergeCell ref="F180:G180"/>
    <mergeCell ref="B181:E181"/>
    <mergeCell ref="F181:G181"/>
    <mergeCell ref="I181:K181"/>
    <mergeCell ref="L181:N181"/>
    <mergeCell ref="O181:Q181"/>
    <mergeCell ref="R181:T181"/>
    <mergeCell ref="U181:W181"/>
    <mergeCell ref="X181:Z181"/>
    <mergeCell ref="AA181:AC181"/>
    <mergeCell ref="AD181:AF181"/>
    <mergeCell ref="AG181:AI181"/>
    <mergeCell ref="AJ181:AL181"/>
    <mergeCell ref="B182:G182"/>
    <mergeCell ref="I182:AL182"/>
    <mergeCell ref="B184:AL184"/>
    <mergeCell ref="B185:B186"/>
    <mergeCell ref="C185:C186"/>
    <mergeCell ref="E185:G185"/>
    <mergeCell ref="I185:K185"/>
    <mergeCell ref="L185:N185"/>
    <mergeCell ref="O185:Q185"/>
    <mergeCell ref="R185:T185"/>
    <mergeCell ref="U185:W185"/>
    <mergeCell ref="X185:Z185"/>
    <mergeCell ref="AA185:AC185"/>
    <mergeCell ref="AD185:AF185"/>
    <mergeCell ref="E186:G186"/>
    <mergeCell ref="I186:K186"/>
    <mergeCell ref="L186:N186"/>
    <mergeCell ref="O186:Q186"/>
    <mergeCell ref="R186:T186"/>
    <mergeCell ref="U186:W186"/>
    <mergeCell ref="X186:Z186"/>
    <mergeCell ref="AA186:AC186"/>
    <mergeCell ref="AD186:AF186"/>
    <mergeCell ref="AJ186:AL186"/>
    <mergeCell ref="B187:E187"/>
    <mergeCell ref="F187:G187"/>
    <mergeCell ref="B188:E188"/>
    <mergeCell ref="F188:G188"/>
    <mergeCell ref="I188:K188"/>
    <mergeCell ref="L188:N188"/>
    <mergeCell ref="O188:Q188"/>
    <mergeCell ref="R188:T188"/>
    <mergeCell ref="U188:W188"/>
    <mergeCell ref="X188:Z188"/>
    <mergeCell ref="AA188:AC188"/>
    <mergeCell ref="AD188:AF188"/>
    <mergeCell ref="AG188:AI188"/>
    <mergeCell ref="AJ188:AL188"/>
    <mergeCell ref="B189:G189"/>
    <mergeCell ref="I189:AL189"/>
    <mergeCell ref="B191:C191"/>
    <mergeCell ref="D191:G191"/>
    <mergeCell ref="I191:AL191"/>
    <mergeCell ref="B192:C192"/>
    <mergeCell ref="D192:G192"/>
    <mergeCell ref="I192:AL192"/>
    <mergeCell ref="B193:C193"/>
    <mergeCell ref="D193:G193"/>
    <mergeCell ref="I193:AL193"/>
    <mergeCell ref="B194:C194"/>
    <mergeCell ref="D194:G194"/>
    <mergeCell ref="I194:AL194"/>
    <mergeCell ref="B195:C195"/>
    <mergeCell ref="D195:G195"/>
    <mergeCell ref="I195:AL195"/>
    <mergeCell ref="B196:C196"/>
    <mergeCell ref="D196:G196"/>
    <mergeCell ref="I196:AL196"/>
    <mergeCell ref="B197:C197"/>
    <mergeCell ref="D197:G197"/>
    <mergeCell ref="I197:AL197"/>
    <mergeCell ref="B198:C198"/>
    <mergeCell ref="D198:G198"/>
    <mergeCell ref="I198:AL198"/>
    <mergeCell ref="B199:C199"/>
    <mergeCell ref="D199:G199"/>
    <mergeCell ref="I199:AL199"/>
    <mergeCell ref="B201:C201"/>
    <mergeCell ref="D201:G201"/>
    <mergeCell ref="I201:AL201"/>
    <mergeCell ref="B203:C203"/>
    <mergeCell ref="D203:F203"/>
    <mergeCell ref="G203:H203"/>
    <mergeCell ref="I203:AL203"/>
    <mergeCell ref="B205:C205"/>
    <mergeCell ref="D205:F205"/>
    <mergeCell ref="G205:H205"/>
    <mergeCell ref="I205:AL205"/>
    <mergeCell ref="B207:C207"/>
    <mergeCell ref="D207:H207"/>
    <mergeCell ref="I207:AL207"/>
    <mergeCell ref="B208:AL208"/>
    <mergeCell ref="B209:AL209"/>
    <mergeCell ref="C212:F212"/>
    <mergeCell ref="AD212:AI212"/>
  </mergeCells>
  <conditionalFormatting sqref="H29">
    <cfRule type="expression" priority="1" dxfId="0" stopIfTrue="1">
      <formula>NOT(ISERROR(SEARCH("X",H29)))</formula>
    </cfRule>
  </conditionalFormatting>
  <conditionalFormatting sqref="H58">
    <cfRule type="expression" priority="2" dxfId="0" stopIfTrue="1">
      <formula>NOT(ISERROR(SEARCH("X",H58)))</formula>
    </cfRule>
  </conditionalFormatting>
  <conditionalFormatting sqref="H59">
    <cfRule type="expression" priority="3" dxfId="0" stopIfTrue="1">
      <formula>NOT(ISERROR(SEARCH("X",H59)))</formula>
    </cfRule>
  </conditionalFormatting>
  <conditionalFormatting sqref="H60:H68 H82 H85">
    <cfRule type="expression" priority="4" dxfId="0" stopIfTrue="1">
      <formula>NOT(ISERROR(SEARCH("X",H60)))</formula>
    </cfRule>
  </conditionalFormatting>
  <conditionalFormatting sqref="H86">
    <cfRule type="expression" priority="5" dxfId="0" stopIfTrue="1">
      <formula>NOT(ISERROR(SEARCH("X",H86)))</formula>
    </cfRule>
  </conditionalFormatting>
  <conditionalFormatting sqref="H92">
    <cfRule type="expression" priority="6" dxfId="0" stopIfTrue="1">
      <formula>NOT(ISERROR(SEARCH("X",H92)))</formula>
    </cfRule>
  </conditionalFormatting>
  <conditionalFormatting sqref="H93">
    <cfRule type="expression" priority="7" dxfId="0" stopIfTrue="1">
      <formula>NOT(ISERROR(SEARCH("X",H93)))</formula>
    </cfRule>
  </conditionalFormatting>
  <conditionalFormatting sqref="H94:H101">
    <cfRule type="expression" priority="8" dxfId="0" stopIfTrue="1">
      <formula>NOT(ISERROR(SEARCH("X",H94)))</formula>
    </cfRule>
  </conditionalFormatting>
  <conditionalFormatting sqref="H102:H104 H118 H126:H127">
    <cfRule type="expression" priority="9" dxfId="0" stopIfTrue="1">
      <formula>NOT(ISERROR(SEARCH("X",H102)))</formula>
    </cfRule>
  </conditionalFormatting>
  <conditionalFormatting sqref="H119">
    <cfRule type="expression" priority="10" dxfId="0" stopIfTrue="1">
      <formula>NOT(ISERROR(SEARCH("X",H119)))</formula>
    </cfRule>
  </conditionalFormatting>
  <conditionalFormatting sqref="H133">
    <cfRule type="expression" priority="11" dxfId="0" stopIfTrue="1">
      <formula>NOT(ISERROR(SEARCH("X",H133)))</formula>
    </cfRule>
  </conditionalFormatting>
  <conditionalFormatting sqref="H134">
    <cfRule type="expression" priority="12" dxfId="0" stopIfTrue="1">
      <formula>NOT(ISERROR(SEARCH("X",H134)))</formula>
    </cfRule>
  </conditionalFormatting>
  <conditionalFormatting sqref="H135:H143">
    <cfRule type="expression" priority="13" dxfId="0" stopIfTrue="1">
      <formula>NOT(ISERROR(SEARCH("X",H135)))</formula>
    </cfRule>
  </conditionalFormatting>
  <conditionalFormatting sqref="H149:H150">
    <cfRule type="expression" priority="14" dxfId="0" stopIfTrue="1">
      <formula>NOT(ISERROR(SEARCH("X",H149)))</formula>
    </cfRule>
  </conditionalFormatting>
  <conditionalFormatting sqref="H175">
    <cfRule type="expression" priority="15" dxfId="0" stopIfTrue="1">
      <formula>NOT(ISERROR(SEARCH("X",H175)))</formula>
    </cfRule>
  </conditionalFormatting>
  <conditionalFormatting sqref="AG29:AG32 AG43">
    <cfRule type="cellIs" priority="16" dxfId="0" operator="equal" stopIfTrue="1">
      <formula>"X"</formula>
    </cfRule>
  </conditionalFormatting>
  <conditionalFormatting sqref="AJ29 AJ31:AJ32">
    <cfRule type="cellIs" priority="17" dxfId="0" operator="equal" stopIfTrue="1">
      <formula>"X"</formula>
    </cfRule>
  </conditionalFormatting>
  <conditionalFormatting sqref="AG47">
    <cfRule type="cellIs" priority="18" dxfId="0" operator="equal" stopIfTrue="1">
      <formula>"X"</formula>
    </cfRule>
  </conditionalFormatting>
  <conditionalFormatting sqref="O47">
    <cfRule type="cellIs" priority="19" dxfId="0" operator="equal" stopIfTrue="1">
      <formula>"X"</formula>
    </cfRule>
  </conditionalFormatting>
  <conditionalFormatting sqref="I48">
    <cfRule type="cellIs" priority="20" dxfId="0" operator="equal" stopIfTrue="1">
      <formula>"X"</formula>
    </cfRule>
  </conditionalFormatting>
  <conditionalFormatting sqref="L47">
    <cfRule type="cellIs" priority="21" dxfId="0" operator="equal" stopIfTrue="1">
      <formula>"X"</formula>
    </cfRule>
  </conditionalFormatting>
  <conditionalFormatting sqref="AA47">
    <cfRule type="cellIs" priority="22" dxfId="0" operator="equal" stopIfTrue="1">
      <formula>"X"</formula>
    </cfRule>
  </conditionalFormatting>
  <conditionalFormatting sqref="R47">
    <cfRule type="cellIs" priority="23" dxfId="0" operator="equal" stopIfTrue="1">
      <formula>"X"</formula>
    </cfRule>
  </conditionalFormatting>
  <conditionalFormatting sqref="R48">
    <cfRule type="cellIs" priority="24" dxfId="0" operator="equal" stopIfTrue="1">
      <formula>"X"</formula>
    </cfRule>
  </conditionalFormatting>
  <conditionalFormatting sqref="L48">
    <cfRule type="cellIs" priority="25" dxfId="0" operator="equal" stopIfTrue="1">
      <formula>"X"</formula>
    </cfRule>
  </conditionalFormatting>
  <conditionalFormatting sqref="AA48">
    <cfRule type="cellIs" priority="26" dxfId="0" operator="equal" stopIfTrue="1">
      <formula>"X"</formula>
    </cfRule>
  </conditionalFormatting>
  <conditionalFormatting sqref="AG48">
    <cfRule type="cellIs" priority="27" dxfId="0" operator="equal" stopIfTrue="1">
      <formula>"X"</formula>
    </cfRule>
  </conditionalFormatting>
  <conditionalFormatting sqref="O48">
    <cfRule type="cellIs" priority="28" dxfId="0" operator="equal" stopIfTrue="1">
      <formula>"X"</formula>
    </cfRule>
  </conditionalFormatting>
  <conditionalFormatting sqref="X48">
    <cfRule type="cellIs" priority="29" dxfId="0" operator="equal" stopIfTrue="1">
      <formula>"X"</formula>
    </cfRule>
  </conditionalFormatting>
  <conditionalFormatting sqref="AG52">
    <cfRule type="cellIs" priority="30" dxfId="0" operator="equal" stopIfTrue="1">
      <formula>"X"</formula>
    </cfRule>
  </conditionalFormatting>
  <conditionalFormatting sqref="AJ49:AJ51">
    <cfRule type="cellIs" priority="31" dxfId="0" operator="equal" stopIfTrue="1">
      <formula>"X"</formula>
    </cfRule>
  </conditionalFormatting>
  <conditionalFormatting sqref="AH43">
    <cfRule type="expression" priority="32" dxfId="0" stopIfTrue="1">
      <formula>AND($H43="X",AH31&lt;&gt;0)</formula>
    </cfRule>
  </conditionalFormatting>
  <conditionalFormatting sqref="AH26 AK26">
    <cfRule type="expression" priority="33" dxfId="0" stopIfTrue="1">
      <formula>AND($H26="X",AE20&lt;&gt;0)</formula>
    </cfRule>
  </conditionalFormatting>
  <conditionalFormatting sqref="AH27 AK27">
    <cfRule type="expression" priority="34" dxfId="0" stopIfTrue="1">
      <formula>AND($H27="X","#REF!&lt;&gt;0)")</formula>
    </cfRule>
  </conditionalFormatting>
  <conditionalFormatting sqref="AL25">
    <cfRule type="expression" priority="35" dxfId="0" stopIfTrue="1">
      <formula>AND($H25="X",AJ$17&lt;&gt;0)</formula>
    </cfRule>
    <cfRule type="expression" priority="36" dxfId="0" stopIfTrue="1">
      <formula>AND(AK25&lt;&gt;0,AJ$17&lt;&gt;0)</formula>
    </cfRule>
    <cfRule type="expression" priority="37" dxfId="1" stopIfTrue="1">
      <formula>OR(AK25=0,AJ$17=0)</formula>
    </cfRule>
  </conditionalFormatting>
  <conditionalFormatting sqref="AL24">
    <cfRule type="expression" priority="38" dxfId="0" stopIfTrue="1">
      <formula>AND($H$24="X",AJ$17&lt;&gt;0)</formula>
    </cfRule>
    <cfRule type="expression" priority="39" dxfId="0" stopIfTrue="1">
      <formula>AND(AK24&lt;&gt;0,AJ$17&lt;&gt;0)</formula>
    </cfRule>
    <cfRule type="expression" priority="40" dxfId="1" stopIfTrue="1">
      <formula>OR(AK24=0,AJ$17=0)</formula>
    </cfRule>
  </conditionalFormatting>
  <conditionalFormatting sqref="AJ23">
    <cfRule type="cellIs" priority="41" dxfId="0" operator="equal" stopIfTrue="1">
      <formula>"X"</formula>
    </cfRule>
  </conditionalFormatting>
  <conditionalFormatting sqref="AJ24:AJ25">
    <cfRule type="cellIs" priority="42" dxfId="0" operator="equal" stopIfTrue="1">
      <formula>"X"</formula>
    </cfRule>
  </conditionalFormatting>
  <conditionalFormatting sqref="AK23:AK25">
    <cfRule type="expression" priority="43" dxfId="0" stopIfTrue="1">
      <formula>AND($H23="X",AK17&lt;&gt;0)</formula>
    </cfRule>
  </conditionalFormatting>
  <conditionalFormatting sqref="AL23">
    <cfRule type="expression" priority="44" dxfId="0" stopIfTrue="1">
      <formula>AND($H$23="X",AJ$17&lt;&gt;0)</formula>
    </cfRule>
    <cfRule type="expression" priority="45" dxfId="0" stopIfTrue="1">
      <formula>AND(AK23&lt;&gt;0,AJ$17&lt;&gt;0)</formula>
    </cfRule>
    <cfRule type="expression" priority="46" dxfId="1" stopIfTrue="1">
      <formula>OR(AK23=0,AJ$17=0)</formula>
    </cfRule>
  </conditionalFormatting>
  <conditionalFormatting sqref="AL26">
    <cfRule type="expression" priority="47" dxfId="0" stopIfTrue="1">
      <formula>AND($H26="X",AJ$17&lt;&gt;0)</formula>
    </cfRule>
    <cfRule type="expression" priority="48" dxfId="0" stopIfTrue="1">
      <formula>AND(AK26&lt;&gt;0,AJ$17&lt;&gt;0)</formula>
    </cfRule>
    <cfRule type="expression" priority="49" dxfId="1" stopIfTrue="1">
      <formula>OR(AK26=0,AJ$17=0)</formula>
    </cfRule>
  </conditionalFormatting>
  <conditionalFormatting sqref="AI26">
    <cfRule type="expression" priority="50" dxfId="0" stopIfTrue="1">
      <formula>AND($H26="X",AG$17&lt;&gt;0)</formula>
    </cfRule>
    <cfRule type="expression" priority="51" dxfId="0" stopIfTrue="1">
      <formula>AND(AH26&lt;&gt;0,AG$17&lt;&gt;0)</formula>
    </cfRule>
    <cfRule type="expression" priority="52" dxfId="1" stopIfTrue="1">
      <formula>OR(AH26=0,AG$17=0)</formula>
    </cfRule>
  </conditionalFormatting>
  <conditionalFormatting sqref="AI27">
    <cfRule type="expression" priority="53" dxfId="0" stopIfTrue="1">
      <formula>AND($H27="X",AG$17&lt;&gt;0)</formula>
    </cfRule>
    <cfRule type="expression" priority="54" dxfId="0" stopIfTrue="1">
      <formula>AND(AH27&lt;&gt;0,AG$17&lt;&gt;0)</formula>
    </cfRule>
    <cfRule type="expression" priority="55" dxfId="1" stopIfTrue="1">
      <formula>OR(AH27=0,AG$17=0)</formula>
    </cfRule>
  </conditionalFormatting>
  <conditionalFormatting sqref="AI28">
    <cfRule type="expression" priority="56" dxfId="0" stopIfTrue="1">
      <formula>AND($H28="X",AG$17&lt;&gt;0)</formula>
    </cfRule>
    <cfRule type="expression" priority="57" dxfId="0" stopIfTrue="1">
      <formula>AND(AH28&lt;&gt;0,AG$17&lt;&gt;0)</formula>
    </cfRule>
    <cfRule type="expression" priority="58" dxfId="1" stopIfTrue="1">
      <formula>OR(AH28=0,AG$17=0)</formula>
    </cfRule>
  </conditionalFormatting>
  <conditionalFormatting sqref="AI29">
    <cfRule type="expression" priority="59" dxfId="0" stopIfTrue="1">
      <formula>AND($H29="X",AG$17&lt;&gt;0)</formula>
    </cfRule>
    <cfRule type="expression" priority="60" dxfId="0" stopIfTrue="1">
      <formula>AND(AH29&lt;&gt;0,AG$17&lt;&gt;0)</formula>
    </cfRule>
    <cfRule type="expression" priority="61" dxfId="1" stopIfTrue="1">
      <formula>OR(AH29=0,AG$17=0)</formula>
    </cfRule>
  </conditionalFormatting>
  <conditionalFormatting sqref="AI30">
    <cfRule type="expression" priority="62" dxfId="0" stopIfTrue="1">
      <formula>AND($H30="X",AG$17&lt;&gt;0)</formula>
    </cfRule>
    <cfRule type="expression" priority="63" dxfId="0" stopIfTrue="1">
      <formula>AND(AH30&lt;&gt;0,AG$17&lt;&gt;0)</formula>
    </cfRule>
    <cfRule type="expression" priority="64" dxfId="1" stopIfTrue="1">
      <formula>OR(AH30=0,AG$17=0)</formula>
    </cfRule>
  </conditionalFormatting>
  <conditionalFormatting sqref="AI31">
    <cfRule type="expression" priority="65" dxfId="0" stopIfTrue="1">
      <formula>AND($H31="X",AG$17&lt;&gt;0)</formula>
    </cfRule>
    <cfRule type="expression" priority="66" dxfId="0" stopIfTrue="1">
      <formula>AND(AH31&lt;&gt;0,AG$17&lt;&gt;0)</formula>
    </cfRule>
    <cfRule type="expression" priority="67" dxfId="1" stopIfTrue="1">
      <formula>OR(AH31=0,AG$17=0)</formula>
    </cfRule>
  </conditionalFormatting>
  <conditionalFormatting sqref="AI32">
    <cfRule type="expression" priority="68" dxfId="0" stopIfTrue="1">
      <formula>AND($H32="X",AG$17&lt;&gt;0)</formula>
    </cfRule>
    <cfRule type="expression" priority="69" dxfId="0" stopIfTrue="1">
      <formula>AND(AH32&lt;&gt;0,AG$17&lt;&gt;0)</formula>
    </cfRule>
    <cfRule type="expression" priority="70" dxfId="1" stopIfTrue="1">
      <formula>OR(AH32=0,AG$17=0)</formula>
    </cfRule>
  </conditionalFormatting>
  <conditionalFormatting sqref="AI33">
    <cfRule type="expression" priority="71" dxfId="0" stopIfTrue="1">
      <formula>AND($H33="X",AG$17&lt;&gt;0)</formula>
    </cfRule>
    <cfRule type="expression" priority="72" dxfId="0" stopIfTrue="1">
      <formula>AND(AH33&lt;&gt;0,AG$17&lt;&gt;0)</formula>
    </cfRule>
    <cfRule type="expression" priority="73" dxfId="1" stopIfTrue="1">
      <formula>OR(AH33=0,AG$17=0)</formula>
    </cfRule>
  </conditionalFormatting>
  <conditionalFormatting sqref="AI34">
    <cfRule type="expression" priority="74" dxfId="0" stopIfTrue="1">
      <formula>AND($H34="X",AG$17&lt;&gt;0)</formula>
    </cfRule>
    <cfRule type="expression" priority="75" dxfId="0" stopIfTrue="1">
      <formula>AND(AH34&lt;&gt;0,AG$17&lt;&gt;0)</formula>
    </cfRule>
    <cfRule type="expression" priority="76" dxfId="1" stopIfTrue="1">
      <formula>OR(AH34=0,AG$17=0)</formula>
    </cfRule>
  </conditionalFormatting>
  <conditionalFormatting sqref="AI35">
    <cfRule type="expression" priority="77" dxfId="0" stopIfTrue="1">
      <formula>AND($H35="X",AG$17&lt;&gt;0)</formula>
    </cfRule>
    <cfRule type="expression" priority="78" dxfId="0" stopIfTrue="1">
      <formula>AND(AH35&lt;&gt;0,AG$17&lt;&gt;0)</formula>
    </cfRule>
    <cfRule type="expression" priority="79" dxfId="1" stopIfTrue="1">
      <formula>OR(AH35=0,AG$17=0)</formula>
    </cfRule>
  </conditionalFormatting>
  <conditionalFormatting sqref="AI36">
    <cfRule type="expression" priority="80" dxfId="0" stopIfTrue="1">
      <formula>AND($H36="X",AG$17&lt;&gt;0)</formula>
    </cfRule>
    <cfRule type="expression" priority="81" dxfId="0" stopIfTrue="1">
      <formula>AND(AH36&lt;&gt;0,AG$17&lt;&gt;0)</formula>
    </cfRule>
    <cfRule type="expression" priority="82" dxfId="1" stopIfTrue="1">
      <formula>OR(AH36=0,AG$17=0)</formula>
    </cfRule>
  </conditionalFormatting>
  <conditionalFormatting sqref="AI37">
    <cfRule type="expression" priority="83" dxfId="0" stopIfTrue="1">
      <formula>AND($H37="X",AG$17&lt;&gt;0)</formula>
    </cfRule>
    <cfRule type="expression" priority="84" dxfId="0" stopIfTrue="1">
      <formula>AND(AH37&lt;&gt;0,AG$17&lt;&gt;0)</formula>
    </cfRule>
    <cfRule type="expression" priority="85" dxfId="1" stopIfTrue="1">
      <formula>OR(AH37=0,AG$17=0)</formula>
    </cfRule>
  </conditionalFormatting>
  <conditionalFormatting sqref="AL27">
    <cfRule type="expression" priority="86" dxfId="0" stopIfTrue="1">
      <formula>AND($H27="X",AJ$17&lt;&gt;0)</formula>
    </cfRule>
    <cfRule type="expression" priority="87" dxfId="0" stopIfTrue="1">
      <formula>AND(AK27&lt;&gt;0,AJ$17&lt;&gt;0)</formula>
    </cfRule>
    <cfRule type="expression" priority="88" dxfId="1" stopIfTrue="1">
      <formula>OR(AK27=0,AJ$17=0)</formula>
    </cfRule>
  </conditionalFormatting>
  <conditionalFormatting sqref="AL28">
    <cfRule type="expression" priority="89" dxfId="0" stopIfTrue="1">
      <formula>AND($H28="X",AJ$17&lt;&gt;0)</formula>
    </cfRule>
    <cfRule type="expression" priority="90" dxfId="0" stopIfTrue="1">
      <formula>AND(AK28&lt;&gt;0,AJ$17&lt;&gt;0)</formula>
    </cfRule>
    <cfRule type="expression" priority="91" dxfId="1" stopIfTrue="1">
      <formula>OR(AK28=0,AJ$17=0)</formula>
    </cfRule>
  </conditionalFormatting>
  <conditionalFormatting sqref="AL29">
    <cfRule type="expression" priority="92" dxfId="0" stopIfTrue="1">
      <formula>AND($H29="X",AJ$17&lt;&gt;0)</formula>
    </cfRule>
    <cfRule type="expression" priority="93" dxfId="0" stopIfTrue="1">
      <formula>AND(AK29&lt;&gt;0,AJ$17&lt;&gt;0)</formula>
    </cfRule>
    <cfRule type="expression" priority="94" dxfId="1" stopIfTrue="1">
      <formula>OR(AK29=0,AJ$17=0)</formula>
    </cfRule>
  </conditionalFormatting>
  <conditionalFormatting sqref="AL31">
    <cfRule type="expression" priority="95" dxfId="0" stopIfTrue="1">
      <formula>AND($H31="X",AJ$17&lt;&gt;0)</formula>
    </cfRule>
    <cfRule type="expression" priority="96" dxfId="0" stopIfTrue="1">
      <formula>AND(AK31&lt;&gt;0,AJ$17&lt;&gt;0)</formula>
    </cfRule>
    <cfRule type="expression" priority="97" dxfId="1" stopIfTrue="1">
      <formula>OR(AK31=0,AJ$17=0)</formula>
    </cfRule>
  </conditionalFormatting>
  <conditionalFormatting sqref="AL32">
    <cfRule type="expression" priority="98" dxfId="0" stopIfTrue="1">
      <formula>AND($H32="X",AJ$17&lt;&gt;0)</formula>
    </cfRule>
    <cfRule type="expression" priority="99" dxfId="0" stopIfTrue="1">
      <formula>AND(AK32&lt;&gt;0,AJ$17&lt;&gt;0)</formula>
    </cfRule>
    <cfRule type="expression" priority="100" dxfId="1" stopIfTrue="1">
      <formula>OR(AK32=0,AJ$17=0)</formula>
    </cfRule>
  </conditionalFormatting>
  <conditionalFormatting sqref="AL33">
    <cfRule type="expression" priority="101" dxfId="0" stopIfTrue="1">
      <formula>AND($H33="X",AJ$17&lt;&gt;0)</formula>
    </cfRule>
    <cfRule type="expression" priority="102" dxfId="0" stopIfTrue="1">
      <formula>AND(AK33&lt;&gt;0,AJ$17&lt;&gt;0)</formula>
    </cfRule>
    <cfRule type="expression" priority="103" dxfId="1" stopIfTrue="1">
      <formula>OR(AK33=0,AJ$17=0)</formula>
    </cfRule>
  </conditionalFormatting>
  <conditionalFormatting sqref="AL34">
    <cfRule type="expression" priority="104" dxfId="0" stopIfTrue="1">
      <formula>AND($H34="X",AJ$17&lt;&gt;0)</formula>
    </cfRule>
    <cfRule type="expression" priority="105" dxfId="0" stopIfTrue="1">
      <formula>AND(AK34&lt;&gt;0,AJ$17&lt;&gt;0)</formula>
    </cfRule>
    <cfRule type="expression" priority="106" dxfId="1" stopIfTrue="1">
      <formula>OR(AK34=0,AJ$17=0)</formula>
    </cfRule>
  </conditionalFormatting>
  <conditionalFormatting sqref="AL35">
    <cfRule type="expression" priority="107" dxfId="0" stopIfTrue="1">
      <formula>AND($H35="X",AJ$17&lt;&gt;0)</formula>
    </cfRule>
    <cfRule type="expression" priority="108" dxfId="0" stopIfTrue="1">
      <formula>AND(AK35&lt;&gt;0,AJ$17&lt;&gt;0)</formula>
    </cfRule>
    <cfRule type="expression" priority="109" dxfId="1" stopIfTrue="1">
      <formula>OR(AK35=0,AJ$17=0)</formula>
    </cfRule>
  </conditionalFormatting>
  <conditionalFormatting sqref="AL36">
    <cfRule type="expression" priority="110" dxfId="0" stopIfTrue="1">
      <formula>AND($H36="X",AJ$17&lt;&gt;0)</formula>
    </cfRule>
    <cfRule type="expression" priority="111" dxfId="0" stopIfTrue="1">
      <formula>AND(AK36&lt;&gt;0,AJ$17&lt;&gt;0)</formula>
    </cfRule>
    <cfRule type="expression" priority="112" dxfId="1" stopIfTrue="1">
      <formula>OR(AK36=0,AJ$17=0)</formula>
    </cfRule>
  </conditionalFormatting>
  <conditionalFormatting sqref="AL37">
    <cfRule type="expression" priority="113" dxfId="0" stopIfTrue="1">
      <formula>AND($H37="X",AJ$17&lt;&gt;0)</formula>
    </cfRule>
    <cfRule type="expression" priority="114" dxfId="0" stopIfTrue="1">
      <formula>AND(AK37&lt;&gt;0,AJ$17&lt;&gt;0)</formula>
    </cfRule>
    <cfRule type="expression" priority="115" dxfId="1" stopIfTrue="1">
      <formula>OR(AK37=0,AJ$17=0)</formula>
    </cfRule>
  </conditionalFormatting>
  <conditionalFormatting sqref="H49:H52">
    <cfRule type="expression" priority="116" dxfId="0" stopIfTrue="1">
      <formula>NOT(ISERROR(SEARCH("X",H49)))</formula>
    </cfRule>
  </conditionalFormatting>
  <conditionalFormatting sqref="I43">
    <cfRule type="cellIs" priority="117" dxfId="0" operator="equal" stopIfTrue="1">
      <formula>"X"</formula>
    </cfRule>
  </conditionalFormatting>
  <conditionalFormatting sqref="AD43">
    <cfRule type="cellIs" priority="118" dxfId="0" operator="equal" stopIfTrue="1">
      <formula>"X"</formula>
    </cfRule>
  </conditionalFormatting>
  <conditionalFormatting sqref="L43">
    <cfRule type="cellIs" priority="119" dxfId="0" operator="equal" stopIfTrue="1">
      <formula>"X"</formula>
    </cfRule>
  </conditionalFormatting>
  <conditionalFormatting sqref="M43">
    <cfRule type="expression" priority="120" dxfId="0" stopIfTrue="1">
      <formula>AND($H43="X",M31&lt;&gt;0)</formula>
    </cfRule>
  </conditionalFormatting>
  <conditionalFormatting sqref="O43">
    <cfRule type="cellIs" priority="121" dxfId="0" operator="equal" stopIfTrue="1">
      <formula>"X"</formula>
    </cfRule>
  </conditionalFormatting>
  <conditionalFormatting sqref="P43">
    <cfRule type="expression" priority="122" dxfId="0" stopIfTrue="1">
      <formula>AND($H43="X",P31&lt;&gt;0)</formula>
    </cfRule>
  </conditionalFormatting>
  <conditionalFormatting sqref="R43">
    <cfRule type="cellIs" priority="123" dxfId="0" operator="equal" stopIfTrue="1">
      <formula>"X"</formula>
    </cfRule>
  </conditionalFormatting>
  <conditionalFormatting sqref="X43">
    <cfRule type="cellIs" priority="124" dxfId="0" operator="equal" stopIfTrue="1">
      <formula>"X"</formula>
    </cfRule>
  </conditionalFormatting>
  <conditionalFormatting sqref="AA43">
    <cfRule type="cellIs" priority="125" dxfId="0" operator="equal" stopIfTrue="1">
      <formula>"X"</formula>
    </cfRule>
  </conditionalFormatting>
  <conditionalFormatting sqref="K43 K104:K109 K113:K119 K126:K127 K133:K143 K149:K169 K175:K176 K179 N104:N119 N126:N127 N133:N143 N149:N169 N175:N177 N179 Q104:Q109 Q113:Q119 Q126:Q127 Q133:Q143 Q149:Q169 Q175:Q176 Q178:Q179 T104:T109 T113:T119 T126:T127 T133:T143 T149:T169 T175:T176 T178:T179 Z104:Z109 Z113 Z115:Z116 Z119 Z126:Z127 Z133:Z143 Z149:Z169 Z175:Z176 AC104:AC109 AC113 AC115 AC119 AC126:AC127 AC133:AC143 AC149:AC169 AC175:AC176 AC178 AF113 AF115 AF119 AF126:AF127 AF133:AF143 AF149:AF153 AF160:AF169 AF175:AF176 AI104:AI109 AI113 AI115 AI119 AI126:AI127 AI133:AI143 AI149:AI169 AI175:AI176 AI185:AI186 AL185">
    <cfRule type="expression" priority="126" dxfId="0" stopIfTrue="1">
      <formula>AND($H43="X",I$17&lt;&gt;0)</formula>
    </cfRule>
    <cfRule type="expression" priority="127" dxfId="0" stopIfTrue="1">
      <formula>AND(J43&lt;&gt;0,I$17&lt;&gt;0)</formula>
    </cfRule>
    <cfRule type="expression" priority="128" dxfId="2" stopIfTrue="1">
      <formula>OR(J43=0,I$17=0)</formula>
    </cfRule>
  </conditionalFormatting>
  <conditionalFormatting sqref="N43">
    <cfRule type="expression" priority="129" dxfId="0" stopIfTrue="1">
      <formula>AND($H43="X",L$17&lt;&gt;0)</formula>
    </cfRule>
    <cfRule type="expression" priority="130" dxfId="0" stopIfTrue="1">
      <formula>AND(M43&lt;&gt;0,L$17&lt;&gt;0)</formula>
    </cfRule>
    <cfRule type="expression" priority="131" dxfId="2" stopIfTrue="1">
      <formula>OR(M43=0,L$17=0)</formula>
    </cfRule>
  </conditionalFormatting>
  <conditionalFormatting sqref="Q43">
    <cfRule type="expression" priority="132" dxfId="0" stopIfTrue="1">
      <formula>AND($H43="X",O$17&lt;&gt;0)</formula>
    </cfRule>
    <cfRule type="expression" priority="133" dxfId="0" stopIfTrue="1">
      <formula>AND(P43&lt;&gt;0,O$17&lt;&gt;0)</formula>
    </cfRule>
    <cfRule type="expression" priority="134" dxfId="2" stopIfTrue="1">
      <formula>OR(P43=0,O$17=0)</formula>
    </cfRule>
  </conditionalFormatting>
  <conditionalFormatting sqref="T43">
    <cfRule type="expression" priority="135" dxfId="0" stopIfTrue="1">
      <formula>AND($H43="X",R$17&lt;&gt;0)</formula>
    </cfRule>
    <cfRule type="expression" priority="136" dxfId="0" stopIfTrue="1">
      <formula>AND(S43&lt;&gt;0,R$17&lt;&gt;0)</formula>
    </cfRule>
    <cfRule type="expression" priority="137" dxfId="2" stopIfTrue="1">
      <formula>OR(S43=0,R$17=0)</formula>
    </cfRule>
  </conditionalFormatting>
  <conditionalFormatting sqref="Z43">
    <cfRule type="expression" priority="138" dxfId="0" stopIfTrue="1">
      <formula>AND($H43="X",X$17&lt;&gt;0)</formula>
    </cfRule>
    <cfRule type="expression" priority="139" dxfId="0" stopIfTrue="1">
      <formula>AND(Y43&lt;&gt;0,X$17&lt;&gt;0)</formula>
    </cfRule>
    <cfRule type="expression" priority="140" dxfId="2" stopIfTrue="1">
      <formula>OR(Y43=0,X$17=0)</formula>
    </cfRule>
  </conditionalFormatting>
  <conditionalFormatting sqref="AC43">
    <cfRule type="expression" priority="141" dxfId="0" stopIfTrue="1">
      <formula>AND($H43="X",AA$17&lt;&gt;0)</formula>
    </cfRule>
    <cfRule type="expression" priority="142" dxfId="0" stopIfTrue="1">
      <formula>AND(AB43&lt;&gt;0,AA$17&lt;&gt;0)</formula>
    </cfRule>
    <cfRule type="expression" priority="143" dxfId="2" stopIfTrue="1">
      <formula>OR(AB43=0,AA$17=0)</formula>
    </cfRule>
  </conditionalFormatting>
  <conditionalFormatting sqref="AF43">
    <cfRule type="expression" priority="144" dxfId="0" stopIfTrue="1">
      <formula>AND($H43="X",AD$17&lt;&gt;0)</formula>
    </cfRule>
    <cfRule type="expression" priority="145" dxfId="0" stopIfTrue="1">
      <formula>AND(AE43&lt;&gt;0,AD$17&lt;&gt;0)</formula>
    </cfRule>
    <cfRule type="expression" priority="146" dxfId="2" stopIfTrue="1">
      <formula>OR(AE43=0,AD$17=0)</formula>
    </cfRule>
  </conditionalFormatting>
  <conditionalFormatting sqref="AI43">
    <cfRule type="expression" priority="147" dxfId="0" stopIfTrue="1">
      <formula>AND($H43="X",AG$17&lt;&gt;0)</formula>
    </cfRule>
    <cfRule type="expression" priority="148" dxfId="0" stopIfTrue="1">
      <formula>AND(AH43&lt;&gt;0,AG$17&lt;&gt;0)</formula>
    </cfRule>
    <cfRule type="expression" priority="149" dxfId="2" stopIfTrue="1">
      <formula>OR(AH43=0,AG$17=0)</formula>
    </cfRule>
  </conditionalFormatting>
  <conditionalFormatting sqref="AG44">
    <cfRule type="cellIs" priority="150" dxfId="0" operator="equal" stopIfTrue="1">
      <formula>"X"</formula>
    </cfRule>
  </conditionalFormatting>
  <conditionalFormatting sqref="AH44">
    <cfRule type="expression" priority="151" dxfId="0" stopIfTrue="1">
      <formula>AND($H44="X",AH32&lt;&gt;0)</formula>
    </cfRule>
  </conditionalFormatting>
  <conditionalFormatting sqref="I44">
    <cfRule type="cellIs" priority="152" dxfId="0" operator="equal" stopIfTrue="1">
      <formula>"X"</formula>
    </cfRule>
  </conditionalFormatting>
  <conditionalFormatting sqref="L44">
    <cfRule type="cellIs" priority="153" dxfId="0" operator="equal" stopIfTrue="1">
      <formula>"X"</formula>
    </cfRule>
  </conditionalFormatting>
  <conditionalFormatting sqref="M44">
    <cfRule type="expression" priority="154" dxfId="0" stopIfTrue="1">
      <formula>AND($H44="X",M32&lt;&gt;0)</formula>
    </cfRule>
  </conditionalFormatting>
  <conditionalFormatting sqref="O44">
    <cfRule type="cellIs" priority="155" dxfId="0" operator="equal" stopIfTrue="1">
      <formula>"X"</formula>
    </cfRule>
  </conditionalFormatting>
  <conditionalFormatting sqref="P44">
    <cfRule type="expression" priority="156" dxfId="0" stopIfTrue="1">
      <formula>AND($H44="X",P32&lt;&gt;0)</formula>
    </cfRule>
  </conditionalFormatting>
  <conditionalFormatting sqref="R44">
    <cfRule type="cellIs" priority="157" dxfId="0" operator="equal" stopIfTrue="1">
      <formula>"X"</formula>
    </cfRule>
  </conditionalFormatting>
  <conditionalFormatting sqref="X44">
    <cfRule type="cellIs" priority="158" dxfId="0" operator="equal" stopIfTrue="1">
      <formula>"X"</formula>
    </cfRule>
  </conditionalFormatting>
  <conditionalFormatting sqref="AA44">
    <cfRule type="cellIs" priority="159" dxfId="0" operator="equal" stopIfTrue="1">
      <formula>"X"</formula>
    </cfRule>
  </conditionalFormatting>
  <conditionalFormatting sqref="AD44">
    <cfRule type="cellIs" priority="160" dxfId="0" operator="equal" stopIfTrue="1">
      <formula>"X"</formula>
    </cfRule>
  </conditionalFormatting>
  <conditionalFormatting sqref="K44">
    <cfRule type="expression" priority="161" dxfId="0" stopIfTrue="1">
      <formula>AND($H44="X",I$17&lt;&gt;0)</formula>
    </cfRule>
    <cfRule type="expression" priority="162" dxfId="0" stopIfTrue="1">
      <formula>AND(J44&lt;&gt;0,I$17&lt;&gt;0)</formula>
    </cfRule>
    <cfRule type="expression" priority="163" dxfId="2" stopIfTrue="1">
      <formula>OR(J44=0,I$17=0)</formula>
    </cfRule>
  </conditionalFormatting>
  <conditionalFormatting sqref="N44">
    <cfRule type="expression" priority="164" dxfId="0" stopIfTrue="1">
      <formula>AND($H44="X",L$17&lt;&gt;0)</formula>
    </cfRule>
    <cfRule type="expression" priority="165" dxfId="0" stopIfTrue="1">
      <formula>AND(M44&lt;&gt;0,L$17&lt;&gt;0)</formula>
    </cfRule>
    <cfRule type="expression" priority="166" dxfId="2" stopIfTrue="1">
      <formula>OR(M44=0,L$17=0)</formula>
    </cfRule>
  </conditionalFormatting>
  <conditionalFormatting sqref="Q44">
    <cfRule type="expression" priority="167" dxfId="0" stopIfTrue="1">
      <formula>AND($H44="X",O$17&lt;&gt;0)</formula>
    </cfRule>
    <cfRule type="expression" priority="168" dxfId="0" stopIfTrue="1">
      <formula>AND(P44&lt;&gt;0,O$17&lt;&gt;0)</formula>
    </cfRule>
    <cfRule type="expression" priority="169" dxfId="2" stopIfTrue="1">
      <formula>OR(P44=0,O$17=0)</formula>
    </cfRule>
  </conditionalFormatting>
  <conditionalFormatting sqref="T44">
    <cfRule type="expression" priority="170" dxfId="0" stopIfTrue="1">
      <formula>AND($H44="X",R$17&lt;&gt;0)</formula>
    </cfRule>
    <cfRule type="expression" priority="171" dxfId="0" stopIfTrue="1">
      <formula>AND(S44&lt;&gt;0,R$17&lt;&gt;0)</formula>
    </cfRule>
    <cfRule type="expression" priority="172" dxfId="2" stopIfTrue="1">
      <formula>OR(S44=0,R$17=0)</formula>
    </cfRule>
  </conditionalFormatting>
  <conditionalFormatting sqref="Z44">
    <cfRule type="expression" priority="173" dxfId="0" stopIfTrue="1">
      <formula>AND($H44="X",X$17&lt;&gt;0)</formula>
    </cfRule>
    <cfRule type="expression" priority="174" dxfId="0" stopIfTrue="1">
      <formula>AND(Y44&lt;&gt;0,X$17&lt;&gt;0)</formula>
    </cfRule>
    <cfRule type="expression" priority="175" dxfId="2" stopIfTrue="1">
      <formula>OR(Y44=0,X$17=0)</formula>
    </cfRule>
  </conditionalFormatting>
  <conditionalFormatting sqref="AC44">
    <cfRule type="expression" priority="176" dxfId="0" stopIfTrue="1">
      <formula>AND($H44="X",AA$17&lt;&gt;0)</formula>
    </cfRule>
    <cfRule type="expression" priority="177" dxfId="0" stopIfTrue="1">
      <formula>AND(AB44&lt;&gt;0,AA$17&lt;&gt;0)</formula>
    </cfRule>
    <cfRule type="expression" priority="178" dxfId="2" stopIfTrue="1">
      <formula>OR(AB44=0,AA$17=0)</formula>
    </cfRule>
  </conditionalFormatting>
  <conditionalFormatting sqref="AF44">
    <cfRule type="expression" priority="179" dxfId="0" stopIfTrue="1">
      <formula>AND($H44="X",AD$17&lt;&gt;0)</formula>
    </cfRule>
    <cfRule type="expression" priority="180" dxfId="0" stopIfTrue="1">
      <formula>AND(AE44&lt;&gt;0,AD$17&lt;&gt;0)</formula>
    </cfRule>
    <cfRule type="expression" priority="181" dxfId="2" stopIfTrue="1">
      <formula>OR(AE44=0,AD$17=0)</formula>
    </cfRule>
  </conditionalFormatting>
  <conditionalFormatting sqref="AI44">
    <cfRule type="expression" priority="182" dxfId="0" stopIfTrue="1">
      <formula>AND($H44="X",AG$17&lt;&gt;0)</formula>
    </cfRule>
    <cfRule type="expression" priority="183" dxfId="0" stopIfTrue="1">
      <formula>AND(AH44&lt;&gt;0,AG$17&lt;&gt;0)</formula>
    </cfRule>
    <cfRule type="expression" priority="184" dxfId="2" stopIfTrue="1">
      <formula>OR(AH44=0,AG$17=0)</formula>
    </cfRule>
  </conditionalFormatting>
  <conditionalFormatting sqref="AG45">
    <cfRule type="cellIs" priority="185" dxfId="0" operator="equal" stopIfTrue="1">
      <formula>"X"</formula>
    </cfRule>
  </conditionalFormatting>
  <conditionalFormatting sqref="AH45">
    <cfRule type="expression" priority="186" dxfId="0" stopIfTrue="1">
      <formula>AND($H45="X",AH33&lt;&gt;0)</formula>
    </cfRule>
  </conditionalFormatting>
  <conditionalFormatting sqref="I45">
    <cfRule type="cellIs" priority="187" dxfId="0" operator="equal" stopIfTrue="1">
      <formula>"X"</formula>
    </cfRule>
  </conditionalFormatting>
  <conditionalFormatting sqref="L45">
    <cfRule type="cellIs" priority="188" dxfId="0" operator="equal" stopIfTrue="1">
      <formula>"X"</formula>
    </cfRule>
  </conditionalFormatting>
  <conditionalFormatting sqref="M45">
    <cfRule type="expression" priority="189" dxfId="0" stopIfTrue="1">
      <formula>AND($H45="X",M33&lt;&gt;0)</formula>
    </cfRule>
  </conditionalFormatting>
  <conditionalFormatting sqref="O45">
    <cfRule type="cellIs" priority="190" dxfId="0" operator="equal" stopIfTrue="1">
      <formula>"X"</formula>
    </cfRule>
  </conditionalFormatting>
  <conditionalFormatting sqref="P45">
    <cfRule type="expression" priority="191" dxfId="0" stopIfTrue="1">
      <formula>AND($H45="X",P33&lt;&gt;0)</formula>
    </cfRule>
  </conditionalFormatting>
  <conditionalFormatting sqref="R45">
    <cfRule type="cellIs" priority="192" dxfId="0" operator="equal" stopIfTrue="1">
      <formula>"X"</formula>
    </cfRule>
  </conditionalFormatting>
  <conditionalFormatting sqref="X45">
    <cfRule type="cellIs" priority="193" dxfId="0" operator="equal" stopIfTrue="1">
      <formula>"X"</formula>
    </cfRule>
  </conditionalFormatting>
  <conditionalFormatting sqref="AA45">
    <cfRule type="cellIs" priority="194" dxfId="0" operator="equal" stopIfTrue="1">
      <formula>"X"</formula>
    </cfRule>
  </conditionalFormatting>
  <conditionalFormatting sqref="AD45">
    <cfRule type="cellIs" priority="195" dxfId="0" operator="equal" stopIfTrue="1">
      <formula>"X"</formula>
    </cfRule>
  </conditionalFormatting>
  <conditionalFormatting sqref="K45">
    <cfRule type="expression" priority="196" dxfId="0" stopIfTrue="1">
      <formula>AND($H45="X",I$17&lt;&gt;0)</formula>
    </cfRule>
    <cfRule type="expression" priority="197" dxfId="0" stopIfTrue="1">
      <formula>AND(J45&lt;&gt;0,I$17&lt;&gt;0)</formula>
    </cfRule>
    <cfRule type="expression" priority="198" dxfId="2" stopIfTrue="1">
      <formula>OR(J45=0,I$17=0)</formula>
    </cfRule>
  </conditionalFormatting>
  <conditionalFormatting sqref="N45">
    <cfRule type="expression" priority="199" dxfId="0" stopIfTrue="1">
      <formula>AND($H45="X",L$17&lt;&gt;0)</formula>
    </cfRule>
    <cfRule type="expression" priority="200" dxfId="0" stopIfTrue="1">
      <formula>AND(M45&lt;&gt;0,L$17&lt;&gt;0)</formula>
    </cfRule>
    <cfRule type="expression" priority="201" dxfId="2" stopIfTrue="1">
      <formula>OR(M45=0,L$17=0)</formula>
    </cfRule>
  </conditionalFormatting>
  <conditionalFormatting sqref="Q45">
    <cfRule type="expression" priority="202" dxfId="0" stopIfTrue="1">
      <formula>AND($H45="X",O$17&lt;&gt;0)</formula>
    </cfRule>
    <cfRule type="expression" priority="203" dxfId="0" stopIfTrue="1">
      <formula>AND(P45&lt;&gt;0,O$17&lt;&gt;0)</formula>
    </cfRule>
    <cfRule type="expression" priority="204" dxfId="2" stopIfTrue="1">
      <formula>OR(P45=0,O$17=0)</formula>
    </cfRule>
  </conditionalFormatting>
  <conditionalFormatting sqref="T45">
    <cfRule type="expression" priority="205" dxfId="0" stopIfTrue="1">
      <formula>AND($H45="X",R$17&lt;&gt;0)</formula>
    </cfRule>
    <cfRule type="expression" priority="206" dxfId="0" stopIfTrue="1">
      <formula>AND(S45&lt;&gt;0,R$17&lt;&gt;0)</formula>
    </cfRule>
    <cfRule type="expression" priority="207" dxfId="2" stopIfTrue="1">
      <formula>OR(S45=0,R$17=0)</formula>
    </cfRule>
  </conditionalFormatting>
  <conditionalFormatting sqref="Z45">
    <cfRule type="expression" priority="208" dxfId="0" stopIfTrue="1">
      <formula>AND($H45="X",X$17&lt;&gt;0)</formula>
    </cfRule>
    <cfRule type="expression" priority="209" dxfId="0" stopIfTrue="1">
      <formula>AND(Y45&lt;&gt;0,X$17&lt;&gt;0)</formula>
    </cfRule>
    <cfRule type="expression" priority="210" dxfId="2" stopIfTrue="1">
      <formula>OR(Y45=0,X$17=0)</formula>
    </cfRule>
  </conditionalFormatting>
  <conditionalFormatting sqref="AC45">
    <cfRule type="expression" priority="211" dxfId="0" stopIfTrue="1">
      <formula>AND($H45="X",AA$17&lt;&gt;0)</formula>
    </cfRule>
    <cfRule type="expression" priority="212" dxfId="0" stopIfTrue="1">
      <formula>AND(AB45&lt;&gt;0,AA$17&lt;&gt;0)</formula>
    </cfRule>
    <cfRule type="expression" priority="213" dxfId="2" stopIfTrue="1">
      <formula>OR(AB45=0,AA$17=0)</formula>
    </cfRule>
  </conditionalFormatting>
  <conditionalFormatting sqref="AF45">
    <cfRule type="expression" priority="214" dxfId="0" stopIfTrue="1">
      <formula>AND($H45="X",AD$17&lt;&gt;0)</formula>
    </cfRule>
    <cfRule type="expression" priority="215" dxfId="0" stopIfTrue="1">
      <formula>AND(AE45&lt;&gt;0,AD$17&lt;&gt;0)</formula>
    </cfRule>
    <cfRule type="expression" priority="216" dxfId="2" stopIfTrue="1">
      <formula>OR(AE45=0,AD$17=0)</formula>
    </cfRule>
  </conditionalFormatting>
  <conditionalFormatting sqref="AI45">
    <cfRule type="expression" priority="217" dxfId="0" stopIfTrue="1">
      <formula>AND($H45="X",AG$17&lt;&gt;0)</formula>
    </cfRule>
    <cfRule type="expression" priority="218" dxfId="0" stopIfTrue="1">
      <formula>AND(AH45&lt;&gt;0,AG$17&lt;&gt;0)</formula>
    </cfRule>
    <cfRule type="expression" priority="219" dxfId="2" stopIfTrue="1">
      <formula>OR(AH45=0,AG$17=0)</formula>
    </cfRule>
  </conditionalFormatting>
  <conditionalFormatting sqref="AG46">
    <cfRule type="cellIs" priority="220" dxfId="0" operator="equal" stopIfTrue="1">
      <formula>"X"</formula>
    </cfRule>
  </conditionalFormatting>
  <conditionalFormatting sqref="AH46">
    <cfRule type="expression" priority="221" dxfId="0" stopIfTrue="1">
      <formula>AND($H46="X",AH34&lt;&gt;0)</formula>
    </cfRule>
  </conditionalFormatting>
  <conditionalFormatting sqref="I46">
    <cfRule type="cellIs" priority="222" dxfId="0" operator="equal" stopIfTrue="1">
      <formula>"X"</formula>
    </cfRule>
  </conditionalFormatting>
  <conditionalFormatting sqref="L46">
    <cfRule type="cellIs" priority="223" dxfId="0" operator="equal" stopIfTrue="1">
      <formula>"X"</formula>
    </cfRule>
  </conditionalFormatting>
  <conditionalFormatting sqref="M46">
    <cfRule type="expression" priority="224" dxfId="0" stopIfTrue="1">
      <formula>AND($H46="X",M34&lt;&gt;0)</formula>
    </cfRule>
  </conditionalFormatting>
  <conditionalFormatting sqref="O46">
    <cfRule type="cellIs" priority="225" dxfId="0" operator="equal" stopIfTrue="1">
      <formula>"X"</formula>
    </cfRule>
  </conditionalFormatting>
  <conditionalFormatting sqref="P46">
    <cfRule type="expression" priority="226" dxfId="0" stopIfTrue="1">
      <formula>AND($H46="X",P34&lt;&gt;0)</formula>
    </cfRule>
  </conditionalFormatting>
  <conditionalFormatting sqref="R46">
    <cfRule type="cellIs" priority="227" dxfId="0" operator="equal" stopIfTrue="1">
      <formula>"X"</formula>
    </cfRule>
  </conditionalFormatting>
  <conditionalFormatting sqref="X46">
    <cfRule type="cellIs" priority="228" dxfId="0" operator="equal" stopIfTrue="1">
      <formula>"X"</formula>
    </cfRule>
  </conditionalFormatting>
  <conditionalFormatting sqref="AA46">
    <cfRule type="cellIs" priority="229" dxfId="0" operator="equal" stopIfTrue="1">
      <formula>"X"</formula>
    </cfRule>
  </conditionalFormatting>
  <conditionalFormatting sqref="AD46">
    <cfRule type="cellIs" priority="230" dxfId="0" operator="equal" stopIfTrue="1">
      <formula>"X"</formula>
    </cfRule>
  </conditionalFormatting>
  <conditionalFormatting sqref="K46">
    <cfRule type="expression" priority="231" dxfId="0" stopIfTrue="1">
      <formula>AND($H46="X",I$17&lt;&gt;0)</formula>
    </cfRule>
    <cfRule type="expression" priority="232" dxfId="0" stopIfTrue="1">
      <formula>AND(J46&lt;&gt;0,I$17&lt;&gt;0)</formula>
    </cfRule>
    <cfRule type="expression" priority="233" dxfId="2" stopIfTrue="1">
      <formula>OR(J46=0,I$17=0)</formula>
    </cfRule>
  </conditionalFormatting>
  <conditionalFormatting sqref="N46">
    <cfRule type="expression" priority="234" dxfId="0" stopIfTrue="1">
      <formula>AND($H46="X",L$17&lt;&gt;0)</formula>
    </cfRule>
    <cfRule type="expression" priority="235" dxfId="0" stopIfTrue="1">
      <formula>AND(M46&lt;&gt;0,L$17&lt;&gt;0)</formula>
    </cfRule>
    <cfRule type="expression" priority="236" dxfId="2" stopIfTrue="1">
      <formula>OR(M46=0,L$17=0)</formula>
    </cfRule>
  </conditionalFormatting>
  <conditionalFormatting sqref="Q46">
    <cfRule type="expression" priority="237" dxfId="0" stopIfTrue="1">
      <formula>AND($H46="X",O$17&lt;&gt;0)</formula>
    </cfRule>
    <cfRule type="expression" priority="238" dxfId="0" stopIfTrue="1">
      <formula>AND(P46&lt;&gt;0,O$17&lt;&gt;0)</formula>
    </cfRule>
    <cfRule type="expression" priority="239" dxfId="2" stopIfTrue="1">
      <formula>OR(P46=0,O$17=0)</formula>
    </cfRule>
  </conditionalFormatting>
  <conditionalFormatting sqref="T46">
    <cfRule type="expression" priority="240" dxfId="0" stopIfTrue="1">
      <formula>AND($H46="X",R$17&lt;&gt;0)</formula>
    </cfRule>
    <cfRule type="expression" priority="241" dxfId="0" stopIfTrue="1">
      <formula>AND(S46&lt;&gt;0,R$17&lt;&gt;0)</formula>
    </cfRule>
    <cfRule type="expression" priority="242" dxfId="2" stopIfTrue="1">
      <formula>OR(S46=0,R$17=0)</formula>
    </cfRule>
  </conditionalFormatting>
  <conditionalFormatting sqref="Z46">
    <cfRule type="expression" priority="243" dxfId="0" stopIfTrue="1">
      <formula>AND($H46="X",X$17&lt;&gt;0)</formula>
    </cfRule>
    <cfRule type="expression" priority="244" dxfId="0" stopIfTrue="1">
      <formula>AND(Y46&lt;&gt;0,X$17&lt;&gt;0)</formula>
    </cfRule>
    <cfRule type="expression" priority="245" dxfId="2" stopIfTrue="1">
      <formula>OR(Y46=0,X$17=0)</formula>
    </cfRule>
  </conditionalFormatting>
  <conditionalFormatting sqref="AC46">
    <cfRule type="expression" priority="246" dxfId="0" stopIfTrue="1">
      <formula>AND($H46="X",AA$17&lt;&gt;0)</formula>
    </cfRule>
    <cfRule type="expression" priority="247" dxfId="0" stopIfTrue="1">
      <formula>AND(AB46&lt;&gt;0,AA$17&lt;&gt;0)</formula>
    </cfRule>
    <cfRule type="expression" priority="248" dxfId="2" stopIfTrue="1">
      <formula>OR(AB46=0,AA$17=0)</formula>
    </cfRule>
  </conditionalFormatting>
  <conditionalFormatting sqref="AF46">
    <cfRule type="expression" priority="249" dxfId="0" stopIfTrue="1">
      <formula>AND($H46="X",AD$17&lt;&gt;0)</formula>
    </cfRule>
    <cfRule type="expression" priority="250" dxfId="0" stopIfTrue="1">
      <formula>AND(AE46&lt;&gt;0,AD$17&lt;&gt;0)</formula>
    </cfRule>
    <cfRule type="expression" priority="251" dxfId="2" stopIfTrue="1">
      <formula>OR(AE46=0,AD$17=0)</formula>
    </cfRule>
  </conditionalFormatting>
  <conditionalFormatting sqref="AI46">
    <cfRule type="expression" priority="252" dxfId="0" stopIfTrue="1">
      <formula>AND($H46="X",AG$17&lt;&gt;0)</formula>
    </cfRule>
    <cfRule type="expression" priority="253" dxfId="0" stopIfTrue="1">
      <formula>AND(AH46&lt;&gt;0,AG$17&lt;&gt;0)</formula>
    </cfRule>
    <cfRule type="expression" priority="254" dxfId="2" stopIfTrue="1">
      <formula>OR(AH46=0,AG$17=0)</formula>
    </cfRule>
  </conditionalFormatting>
  <conditionalFormatting sqref="AH47">
    <cfRule type="expression" priority="255" dxfId="0" stopIfTrue="1">
      <formula>AND($H47="X",AH35&lt;&gt;0)</formula>
    </cfRule>
  </conditionalFormatting>
  <conditionalFormatting sqref="I47">
    <cfRule type="cellIs" priority="256" dxfId="0" operator="equal" stopIfTrue="1">
      <formula>"X"</formula>
    </cfRule>
  </conditionalFormatting>
  <conditionalFormatting sqref="M47">
    <cfRule type="expression" priority="257" dxfId="0" stopIfTrue="1">
      <formula>AND($H47="X",M35&lt;&gt;0)</formula>
    </cfRule>
  </conditionalFormatting>
  <conditionalFormatting sqref="P47">
    <cfRule type="expression" priority="258" dxfId="0" stopIfTrue="1">
      <formula>AND($H47="X",P35&lt;&gt;0)</formula>
    </cfRule>
  </conditionalFormatting>
  <conditionalFormatting sqref="AD48">
    <cfRule type="cellIs" priority="259" dxfId="0" operator="equal" stopIfTrue="1">
      <formula>"X"</formula>
    </cfRule>
  </conditionalFormatting>
  <conditionalFormatting sqref="X47">
    <cfRule type="cellIs" priority="260" dxfId="0" operator="equal" stopIfTrue="1">
      <formula>"X"</formula>
    </cfRule>
  </conditionalFormatting>
  <conditionalFormatting sqref="AD47">
    <cfRule type="cellIs" priority="261" dxfId="0" operator="equal" stopIfTrue="1">
      <formula>"X"</formula>
    </cfRule>
  </conditionalFormatting>
  <conditionalFormatting sqref="K47">
    <cfRule type="expression" priority="262" dxfId="0" stopIfTrue="1">
      <formula>AND($H47="X",I$17&lt;&gt;0)</formula>
    </cfRule>
    <cfRule type="expression" priority="263" dxfId="0" stopIfTrue="1">
      <formula>AND(J47&lt;&gt;0,I$17&lt;&gt;0)</formula>
    </cfRule>
    <cfRule type="expression" priority="264" dxfId="2" stopIfTrue="1">
      <formula>OR(J47=0,I$17=0)</formula>
    </cfRule>
  </conditionalFormatting>
  <conditionalFormatting sqref="N47">
    <cfRule type="expression" priority="265" dxfId="0" stopIfTrue="1">
      <formula>AND($H47="X",L$17&lt;&gt;0)</formula>
    </cfRule>
    <cfRule type="expression" priority="266" dxfId="0" stopIfTrue="1">
      <formula>AND(M47&lt;&gt;0,L$17&lt;&gt;0)</formula>
    </cfRule>
    <cfRule type="expression" priority="267" dxfId="2" stopIfTrue="1">
      <formula>OR(M47=0,L$17=0)</formula>
    </cfRule>
  </conditionalFormatting>
  <conditionalFormatting sqref="Q47">
    <cfRule type="expression" priority="268" dxfId="0" stopIfTrue="1">
      <formula>AND($H47="X",O$17&lt;&gt;0)</formula>
    </cfRule>
    <cfRule type="expression" priority="269" dxfId="0" stopIfTrue="1">
      <formula>AND(P47&lt;&gt;0,O$17&lt;&gt;0)</formula>
    </cfRule>
    <cfRule type="expression" priority="270" dxfId="2" stopIfTrue="1">
      <formula>OR(P47=0,O$17=0)</formula>
    </cfRule>
  </conditionalFormatting>
  <conditionalFormatting sqref="T47">
    <cfRule type="expression" priority="271" dxfId="0" stopIfTrue="1">
      <formula>AND($H47="X",R$17&lt;&gt;0)</formula>
    </cfRule>
    <cfRule type="expression" priority="272" dxfId="0" stopIfTrue="1">
      <formula>AND(S47&lt;&gt;0,R$17&lt;&gt;0)</formula>
    </cfRule>
    <cfRule type="expression" priority="273" dxfId="2" stopIfTrue="1">
      <formula>OR(S47=0,R$17=0)</formula>
    </cfRule>
  </conditionalFormatting>
  <conditionalFormatting sqref="Z47">
    <cfRule type="expression" priority="274" dxfId="0" stopIfTrue="1">
      <formula>AND($H47="X",X$17&lt;&gt;0)</formula>
    </cfRule>
    <cfRule type="expression" priority="275" dxfId="0" stopIfTrue="1">
      <formula>AND(Y47&lt;&gt;0,X$17&lt;&gt;0)</formula>
    </cfRule>
    <cfRule type="expression" priority="276" dxfId="2" stopIfTrue="1">
      <formula>OR(Y47=0,X$17=0)</formula>
    </cfRule>
  </conditionalFormatting>
  <conditionalFormatting sqref="AC47">
    <cfRule type="expression" priority="277" dxfId="0" stopIfTrue="1">
      <formula>AND($H47="X",AA$17&lt;&gt;0)</formula>
    </cfRule>
    <cfRule type="expression" priority="278" dxfId="0" stopIfTrue="1">
      <formula>AND(AB47&lt;&gt;0,AA$17&lt;&gt;0)</formula>
    </cfRule>
    <cfRule type="expression" priority="279" dxfId="2" stopIfTrue="1">
      <formula>OR(AB47=0,AA$17=0)</formula>
    </cfRule>
  </conditionalFormatting>
  <conditionalFormatting sqref="AF47">
    <cfRule type="expression" priority="280" dxfId="0" stopIfTrue="1">
      <formula>AND($H47="X",AD$17&lt;&gt;0)</formula>
    </cfRule>
    <cfRule type="expression" priority="281" dxfId="0" stopIfTrue="1">
      <formula>AND(AE47&lt;&gt;0,AD$17&lt;&gt;0)</formula>
    </cfRule>
    <cfRule type="expression" priority="282" dxfId="2" stopIfTrue="1">
      <formula>OR(AE47=0,AD$17=0)</formula>
    </cfRule>
  </conditionalFormatting>
  <conditionalFormatting sqref="AI47">
    <cfRule type="expression" priority="283" dxfId="0" stopIfTrue="1">
      <formula>AND($H47="X",AG$17&lt;&gt;0)</formula>
    </cfRule>
    <cfRule type="expression" priority="284" dxfId="0" stopIfTrue="1">
      <formula>AND(AH47&lt;&gt;0,AG$17&lt;&gt;0)</formula>
    </cfRule>
    <cfRule type="expression" priority="285" dxfId="2" stopIfTrue="1">
      <formula>OR(AH47=0,AG$17=0)</formula>
    </cfRule>
  </conditionalFormatting>
  <conditionalFormatting sqref="AH48">
    <cfRule type="expression" priority="286" dxfId="0" stopIfTrue="1">
      <formula>AND($H48="X",AH36&lt;&gt;0)</formula>
    </cfRule>
  </conditionalFormatting>
  <conditionalFormatting sqref="M48">
    <cfRule type="expression" priority="287" dxfId="0" stopIfTrue="1">
      <formula>AND($H48="X",M36&lt;&gt;0)</formula>
    </cfRule>
  </conditionalFormatting>
  <conditionalFormatting sqref="P48">
    <cfRule type="expression" priority="288" dxfId="0" stopIfTrue="1">
      <formula>AND($H48="X",P36&lt;&gt;0)</formula>
    </cfRule>
  </conditionalFormatting>
  <conditionalFormatting sqref="AG51">
    <cfRule type="cellIs" priority="289" dxfId="0" operator="equal" stopIfTrue="1">
      <formula>"X"</formula>
    </cfRule>
  </conditionalFormatting>
  <conditionalFormatting sqref="K48">
    <cfRule type="expression" priority="290" dxfId="0" stopIfTrue="1">
      <formula>AND($H48="X",I$17&lt;&gt;0)</formula>
    </cfRule>
    <cfRule type="expression" priority="291" dxfId="0" stopIfTrue="1">
      <formula>AND(J48&lt;&gt;0,I$17&lt;&gt;0)</formula>
    </cfRule>
    <cfRule type="expression" priority="292" dxfId="2" stopIfTrue="1">
      <formula>OR(J48=0,I$17=0)</formula>
    </cfRule>
  </conditionalFormatting>
  <conditionalFormatting sqref="N48">
    <cfRule type="expression" priority="293" dxfId="0" stopIfTrue="1">
      <formula>AND($H48="X",L$17&lt;&gt;0)</formula>
    </cfRule>
    <cfRule type="expression" priority="294" dxfId="0" stopIfTrue="1">
      <formula>AND(M48&lt;&gt;0,L$17&lt;&gt;0)</formula>
    </cfRule>
    <cfRule type="expression" priority="295" dxfId="2" stopIfTrue="1">
      <formula>OR(M48=0,L$17=0)</formula>
    </cfRule>
  </conditionalFormatting>
  <conditionalFormatting sqref="Q48">
    <cfRule type="expression" priority="296" dxfId="0" stopIfTrue="1">
      <formula>AND($H48="X",O$17&lt;&gt;0)</formula>
    </cfRule>
    <cfRule type="expression" priority="297" dxfId="0" stopIfTrue="1">
      <formula>AND(P48&lt;&gt;0,O$17&lt;&gt;0)</formula>
    </cfRule>
    <cfRule type="expression" priority="298" dxfId="2" stopIfTrue="1">
      <formula>OR(P48=0,O$17=0)</formula>
    </cfRule>
  </conditionalFormatting>
  <conditionalFormatting sqref="T48">
    <cfRule type="expression" priority="299" dxfId="0" stopIfTrue="1">
      <formula>AND($H48="X",R$17&lt;&gt;0)</formula>
    </cfRule>
    <cfRule type="expression" priority="300" dxfId="0" stopIfTrue="1">
      <formula>AND(S48&lt;&gt;0,R$17&lt;&gt;0)</formula>
    </cfRule>
    <cfRule type="expression" priority="301" dxfId="2" stopIfTrue="1">
      <formula>OR(S48=0,R$17=0)</formula>
    </cfRule>
  </conditionalFormatting>
  <conditionalFormatting sqref="Z48">
    <cfRule type="expression" priority="302" dxfId="0" stopIfTrue="1">
      <formula>AND($H48="X",X$17&lt;&gt;0)</formula>
    </cfRule>
    <cfRule type="expression" priority="303" dxfId="0" stopIfTrue="1">
      <formula>AND(Y48&lt;&gt;0,X$17&lt;&gt;0)</formula>
    </cfRule>
    <cfRule type="expression" priority="304" dxfId="2" stopIfTrue="1">
      <formula>OR(Y48=0,X$17=0)</formula>
    </cfRule>
  </conditionalFormatting>
  <conditionalFormatting sqref="AC48">
    <cfRule type="expression" priority="305" dxfId="0" stopIfTrue="1">
      <formula>AND($H48="X",AA$17&lt;&gt;0)</formula>
    </cfRule>
    <cfRule type="expression" priority="306" dxfId="0" stopIfTrue="1">
      <formula>AND(AB48&lt;&gt;0,AA$17&lt;&gt;0)</formula>
    </cfRule>
    <cfRule type="expression" priority="307" dxfId="2" stopIfTrue="1">
      <formula>OR(AB48=0,AA$17=0)</formula>
    </cfRule>
  </conditionalFormatting>
  <conditionalFormatting sqref="AF48">
    <cfRule type="expression" priority="308" dxfId="0" stopIfTrue="1">
      <formula>AND($H48="X",AD$17&lt;&gt;0)</formula>
    </cfRule>
    <cfRule type="expression" priority="309" dxfId="0" stopIfTrue="1">
      <formula>AND(AE48&lt;&gt;0,AD$17&lt;&gt;0)</formula>
    </cfRule>
    <cfRule type="expression" priority="310" dxfId="2" stopIfTrue="1">
      <formula>OR(AE48=0,AD$17=0)</formula>
    </cfRule>
  </conditionalFormatting>
  <conditionalFormatting sqref="AI48">
    <cfRule type="expression" priority="311" dxfId="0" stopIfTrue="1">
      <formula>AND($H48="X",AG$17&lt;&gt;0)</formula>
    </cfRule>
    <cfRule type="expression" priority="312" dxfId="0" stopIfTrue="1">
      <formula>AND(AH48&lt;&gt;0,AG$17&lt;&gt;0)</formula>
    </cfRule>
    <cfRule type="expression" priority="313" dxfId="2" stopIfTrue="1">
      <formula>OR(AH48=0,AG$17=0)</formula>
    </cfRule>
  </conditionalFormatting>
  <conditionalFormatting sqref="AG49">
    <cfRule type="cellIs" priority="314" dxfId="0" operator="equal" stopIfTrue="1">
      <formula>"X"</formula>
    </cfRule>
  </conditionalFormatting>
  <conditionalFormatting sqref="AH49">
    <cfRule type="expression" priority="315" dxfId="0" stopIfTrue="1">
      <formula>AND($H49="X",AH37&lt;&gt;0)</formula>
    </cfRule>
  </conditionalFormatting>
  <conditionalFormatting sqref="AI49">
    <cfRule type="expression" priority="316" dxfId="0" stopIfTrue="1">
      <formula>AND($H49="X",AG$17&lt;&gt;0)</formula>
    </cfRule>
    <cfRule type="expression" priority="317" dxfId="0" stopIfTrue="1">
      <formula>AND(AH49&lt;&gt;0,AG$17&lt;&gt;0)</formula>
    </cfRule>
    <cfRule type="expression" priority="318" dxfId="2" stopIfTrue="1">
      <formula>OR(AH49=0,AG$17=0)</formula>
    </cfRule>
  </conditionalFormatting>
  <conditionalFormatting sqref="AG50">
    <cfRule type="cellIs" priority="319" dxfId="0" operator="equal" stopIfTrue="1">
      <formula>"X"</formula>
    </cfRule>
  </conditionalFormatting>
  <conditionalFormatting sqref="AH50">
    <cfRule type="expression" priority="320" dxfId="0" stopIfTrue="1">
      <formula>AND($H50="X",AH38&lt;&gt;0)</formula>
    </cfRule>
  </conditionalFormatting>
  <conditionalFormatting sqref="AI50">
    <cfRule type="expression" priority="321" dxfId="0" stopIfTrue="1">
      <formula>AND($H50="X",AG$17&lt;&gt;0)</formula>
    </cfRule>
    <cfRule type="expression" priority="322" dxfId="0" stopIfTrue="1">
      <formula>AND(AH50&lt;&gt;0,AG$17&lt;&gt;0)</formula>
    </cfRule>
    <cfRule type="expression" priority="323" dxfId="2" stopIfTrue="1">
      <formula>OR(AH50=0,AG$17=0)</formula>
    </cfRule>
  </conditionalFormatting>
  <conditionalFormatting sqref="AH51">
    <cfRule type="expression" priority="324" dxfId="0" stopIfTrue="1">
      <formula>AND($H51="X",AH39&lt;&gt;0)</formula>
    </cfRule>
  </conditionalFormatting>
  <conditionalFormatting sqref="AI51">
    <cfRule type="expression" priority="325" dxfId="0" stopIfTrue="1">
      <formula>AND($H51="X",AG$17&lt;&gt;0)</formula>
    </cfRule>
    <cfRule type="expression" priority="326" dxfId="0" stopIfTrue="1">
      <formula>AND(AH51&lt;&gt;0,AG$17&lt;&gt;0)</formula>
    </cfRule>
    <cfRule type="expression" priority="327" dxfId="2" stopIfTrue="1">
      <formula>OR(AH51=0,AG$17=0)</formula>
    </cfRule>
  </conditionalFormatting>
  <conditionalFormatting sqref="AH52">
    <cfRule type="expression" priority="328" dxfId="0" stopIfTrue="1">
      <formula>AND($H52="X",AH40&lt;&gt;0)</formula>
    </cfRule>
  </conditionalFormatting>
  <conditionalFormatting sqref="AI52">
    <cfRule type="expression" priority="329" dxfId="0" stopIfTrue="1">
      <formula>AND($H52="X",AG$17&lt;&gt;0)</formula>
    </cfRule>
    <cfRule type="expression" priority="330" dxfId="0" stopIfTrue="1">
      <formula>AND(AH52&lt;&gt;0,AG$17&lt;&gt;0)</formula>
    </cfRule>
    <cfRule type="expression" priority="331" dxfId="2" stopIfTrue="1">
      <formula>OR(AH52=0,AG$17=0)</formula>
    </cfRule>
  </conditionalFormatting>
  <conditionalFormatting sqref="AL49">
    <cfRule type="expression" priority="332" dxfId="0" stopIfTrue="1">
      <formula>AND($H49="X",AJ$17&lt;&gt;0)</formula>
    </cfRule>
    <cfRule type="expression" priority="333" dxfId="0" stopIfTrue="1">
      <formula>AND(AK49&lt;&gt;0,AJ$17&lt;&gt;0)</formula>
    </cfRule>
    <cfRule type="expression" priority="334" dxfId="1" stopIfTrue="1">
      <formula>OR(AK49=0,AJ$17=0)</formula>
    </cfRule>
  </conditionalFormatting>
  <conditionalFormatting sqref="AL50">
    <cfRule type="expression" priority="335" dxfId="0" stopIfTrue="1">
      <formula>AND($H50="X",AJ$17&lt;&gt;0)</formula>
    </cfRule>
    <cfRule type="expression" priority="336" dxfId="0" stopIfTrue="1">
      <formula>AND(AK50&lt;&gt;0,AJ$17&lt;&gt;0)</formula>
    </cfRule>
    <cfRule type="expression" priority="337" dxfId="1" stopIfTrue="1">
      <formula>OR(AK50=0,AJ$17=0)</formula>
    </cfRule>
  </conditionalFormatting>
  <conditionalFormatting sqref="AL51">
    <cfRule type="expression" priority="338" dxfId="0" stopIfTrue="1">
      <formula>AND($H51="X",AJ$17&lt;&gt;0)</formula>
    </cfRule>
    <cfRule type="expression" priority="339" dxfId="0" stopIfTrue="1">
      <formula>AND(AK51&lt;&gt;0,AJ$17&lt;&gt;0)</formula>
    </cfRule>
    <cfRule type="expression" priority="340" dxfId="1" stopIfTrue="1">
      <formula>OR(AK51=0,AJ$17=0)</formula>
    </cfRule>
  </conditionalFormatting>
  <conditionalFormatting sqref="AJ52">
    <cfRule type="cellIs" priority="341" dxfId="0" operator="equal" stopIfTrue="1">
      <formula>"X"</formula>
    </cfRule>
  </conditionalFormatting>
  <conditionalFormatting sqref="AL52">
    <cfRule type="expression" priority="342" dxfId="0" stopIfTrue="1">
      <formula>AND($H52="X",AJ$17&lt;&gt;0)</formula>
    </cfRule>
    <cfRule type="expression" priority="343" dxfId="0" stopIfTrue="1">
      <formula>AND(AK52&lt;&gt;0,AJ$17&lt;&gt;0)</formula>
    </cfRule>
    <cfRule type="expression" priority="344" dxfId="1" stopIfTrue="1">
      <formula>OR(AK52=0,AJ$17=0)</formula>
    </cfRule>
  </conditionalFormatting>
  <conditionalFormatting sqref="H74:H79">
    <cfRule type="expression" priority="345" dxfId="0" stopIfTrue="1">
      <formula>NOT(ISERROR(SEARCH("X",H74)))</formula>
    </cfRule>
  </conditionalFormatting>
  <conditionalFormatting sqref="R74">
    <cfRule type="cellIs" priority="346" dxfId="0" operator="equal" stopIfTrue="1">
      <formula>"X"</formula>
    </cfRule>
  </conditionalFormatting>
  <conditionalFormatting sqref="X66">
    <cfRule type="cellIs" priority="347" dxfId="0" operator="equal" stopIfTrue="1">
      <formula>"X"</formula>
    </cfRule>
  </conditionalFormatting>
  <conditionalFormatting sqref="I82">
    <cfRule type="cellIs" priority="348" dxfId="0" operator="equal" stopIfTrue="1">
      <formula>"X"</formula>
    </cfRule>
  </conditionalFormatting>
  <conditionalFormatting sqref="L67">
    <cfRule type="cellIs" priority="349" dxfId="0" operator="equal" stopIfTrue="1">
      <formula>"X"</formula>
    </cfRule>
  </conditionalFormatting>
  <conditionalFormatting sqref="I85">
    <cfRule type="cellIs" priority="350" dxfId="0" operator="equal" stopIfTrue="1">
      <formula>"X"</formula>
    </cfRule>
  </conditionalFormatting>
  <conditionalFormatting sqref="L85">
    <cfRule type="cellIs" priority="351" dxfId="0" operator="equal" stopIfTrue="1">
      <formula>"X"</formula>
    </cfRule>
  </conditionalFormatting>
  <conditionalFormatting sqref="O85">
    <cfRule type="cellIs" priority="352" dxfId="0" operator="equal" stopIfTrue="1">
      <formula>"X"</formula>
    </cfRule>
  </conditionalFormatting>
  <conditionalFormatting sqref="O64">
    <cfRule type="cellIs" priority="353" dxfId="0" operator="equal" stopIfTrue="1">
      <formula>"X"</formula>
    </cfRule>
  </conditionalFormatting>
  <conditionalFormatting sqref="X64">
    <cfRule type="cellIs" priority="354" dxfId="0" operator="equal" stopIfTrue="1">
      <formula>"X"</formula>
    </cfRule>
  </conditionalFormatting>
  <conditionalFormatting sqref="X68">
    <cfRule type="cellIs" priority="355" dxfId="0" operator="equal" stopIfTrue="1">
      <formula>"X"</formula>
    </cfRule>
  </conditionalFormatting>
  <conditionalFormatting sqref="I64">
    <cfRule type="cellIs" priority="356" dxfId="0" operator="equal" stopIfTrue="1">
      <formula>"X"</formula>
    </cfRule>
  </conditionalFormatting>
  <conditionalFormatting sqref="L64">
    <cfRule type="cellIs" priority="357" dxfId="0" operator="equal" stopIfTrue="1">
      <formula>"X"</formula>
    </cfRule>
  </conditionalFormatting>
  <conditionalFormatting sqref="AG58">
    <cfRule type="cellIs" priority="358" dxfId="0" operator="equal" stopIfTrue="1">
      <formula>"X"</formula>
    </cfRule>
  </conditionalFormatting>
  <conditionalFormatting sqref="I58">
    <cfRule type="cellIs" priority="359" dxfId="0" operator="equal" stopIfTrue="1">
      <formula>"X"</formula>
    </cfRule>
  </conditionalFormatting>
  <conditionalFormatting sqref="AD58">
    <cfRule type="cellIs" priority="360" dxfId="0" operator="equal" stopIfTrue="1">
      <formula>"X"</formula>
    </cfRule>
  </conditionalFormatting>
  <conditionalFormatting sqref="L58">
    <cfRule type="cellIs" priority="361" dxfId="0" operator="equal" stopIfTrue="1">
      <formula>"X"</formula>
    </cfRule>
  </conditionalFormatting>
  <conditionalFormatting sqref="O58">
    <cfRule type="cellIs" priority="362" dxfId="0" operator="equal" stopIfTrue="1">
      <formula>"X"</formula>
    </cfRule>
  </conditionalFormatting>
  <conditionalFormatting sqref="R58">
    <cfRule type="cellIs" priority="363" dxfId="0" operator="equal" stopIfTrue="1">
      <formula>"X"</formula>
    </cfRule>
  </conditionalFormatting>
  <conditionalFormatting sqref="X58">
    <cfRule type="cellIs" priority="364" dxfId="0" operator="equal" stopIfTrue="1">
      <formula>"X"</formula>
    </cfRule>
  </conditionalFormatting>
  <conditionalFormatting sqref="AA58">
    <cfRule type="cellIs" priority="365" dxfId="0" operator="equal" stopIfTrue="1">
      <formula>"X"</formula>
    </cfRule>
  </conditionalFormatting>
  <conditionalFormatting sqref="K58">
    <cfRule type="expression" priority="366" dxfId="0" stopIfTrue="1">
      <formula>AND($H58="X",I$17&lt;&gt;0)</formula>
    </cfRule>
    <cfRule type="expression" priority="367" dxfId="0" stopIfTrue="1">
      <formula>AND(J58&lt;&gt;0,I$17&lt;&gt;0)</formula>
    </cfRule>
    <cfRule type="expression" priority="368" dxfId="2" stopIfTrue="1">
      <formula>OR(J58=0,I$17=0)</formula>
    </cfRule>
  </conditionalFormatting>
  <conditionalFormatting sqref="N58">
    <cfRule type="expression" priority="369" dxfId="0" stopIfTrue="1">
      <formula>AND($H58="X",L$17&lt;&gt;0)</formula>
    </cfRule>
    <cfRule type="expression" priority="370" dxfId="0" stopIfTrue="1">
      <formula>AND(M58&lt;&gt;0,L$17&lt;&gt;0)</formula>
    </cfRule>
    <cfRule type="expression" priority="371" dxfId="2" stopIfTrue="1">
      <formula>OR(M58=0,L$17=0)</formula>
    </cfRule>
  </conditionalFormatting>
  <conditionalFormatting sqref="Q58">
    <cfRule type="expression" priority="372" dxfId="0" stopIfTrue="1">
      <formula>AND($H58="X",O$17&lt;&gt;0)</formula>
    </cfRule>
    <cfRule type="expression" priority="373" dxfId="0" stopIfTrue="1">
      <formula>AND(P58&lt;&gt;0,O$17&lt;&gt;0)</formula>
    </cfRule>
    <cfRule type="expression" priority="374" dxfId="2" stopIfTrue="1">
      <formula>OR(P58=0,O$17=0)</formula>
    </cfRule>
  </conditionalFormatting>
  <conditionalFormatting sqref="T58">
    <cfRule type="expression" priority="375" dxfId="0" stopIfTrue="1">
      <formula>AND($H58="X",R$17&lt;&gt;0)</formula>
    </cfRule>
    <cfRule type="expression" priority="376" dxfId="0" stopIfTrue="1">
      <formula>AND(S58&lt;&gt;0,R$17&lt;&gt;0)</formula>
    </cfRule>
    <cfRule type="expression" priority="377" dxfId="2" stopIfTrue="1">
      <formula>OR(S58=0,R$17=0)</formula>
    </cfRule>
  </conditionalFormatting>
  <conditionalFormatting sqref="Z58">
    <cfRule type="expression" priority="378" dxfId="0" stopIfTrue="1">
      <formula>AND($H58="X",X$17&lt;&gt;0)</formula>
    </cfRule>
    <cfRule type="expression" priority="379" dxfId="0" stopIfTrue="1">
      <formula>AND(Y58&lt;&gt;0,X$17&lt;&gt;0)</formula>
    </cfRule>
    <cfRule type="expression" priority="380" dxfId="2" stopIfTrue="1">
      <formula>OR(Y58=0,X$17=0)</formula>
    </cfRule>
  </conditionalFormatting>
  <conditionalFormatting sqref="AC58">
    <cfRule type="expression" priority="381" dxfId="0" stopIfTrue="1">
      <formula>AND($H58="X",AA$17&lt;&gt;0)</formula>
    </cfRule>
    <cfRule type="expression" priority="382" dxfId="0" stopIfTrue="1">
      <formula>AND(AB58&lt;&gt;0,AA$17&lt;&gt;0)</formula>
    </cfRule>
    <cfRule type="expression" priority="383" dxfId="2" stopIfTrue="1">
      <formula>OR(AB58=0,AA$17=0)</formula>
    </cfRule>
  </conditionalFormatting>
  <conditionalFormatting sqref="AF58">
    <cfRule type="expression" priority="384" dxfId="0" stopIfTrue="1">
      <formula>AND($H58="X",AD$17&lt;&gt;0)</formula>
    </cfRule>
    <cfRule type="expression" priority="385" dxfId="0" stopIfTrue="1">
      <formula>AND(AE58&lt;&gt;0,AD$17&lt;&gt;0)</formula>
    </cfRule>
    <cfRule type="expression" priority="386" dxfId="2" stopIfTrue="1">
      <formula>OR(AE58=0,AD$17=0)</formula>
    </cfRule>
  </conditionalFormatting>
  <conditionalFormatting sqref="AI58">
    <cfRule type="expression" priority="387" dxfId="0" stopIfTrue="1">
      <formula>AND($H58="X",AG$17&lt;&gt;0)</formula>
    </cfRule>
    <cfRule type="expression" priority="388" dxfId="0" stopIfTrue="1">
      <formula>AND(AH58&lt;&gt;0,AG$17&lt;&gt;0)</formula>
    </cfRule>
    <cfRule type="expression" priority="389" dxfId="2" stopIfTrue="1">
      <formula>OR(AH58=0,AG$17=0)</formula>
    </cfRule>
  </conditionalFormatting>
  <conditionalFormatting sqref="AG59">
    <cfRule type="cellIs" priority="390" dxfId="0" operator="equal" stopIfTrue="1">
      <formula>"X"</formula>
    </cfRule>
  </conditionalFormatting>
  <conditionalFormatting sqref="I59">
    <cfRule type="cellIs" priority="391" dxfId="0" operator="equal" stopIfTrue="1">
      <formula>"X"</formula>
    </cfRule>
  </conditionalFormatting>
  <conditionalFormatting sqref="AD59">
    <cfRule type="cellIs" priority="392" dxfId="0" operator="equal" stopIfTrue="1">
      <formula>"X"</formula>
    </cfRule>
  </conditionalFormatting>
  <conditionalFormatting sqref="L59">
    <cfRule type="cellIs" priority="393" dxfId="0" operator="equal" stopIfTrue="1">
      <formula>"X"</formula>
    </cfRule>
  </conditionalFormatting>
  <conditionalFormatting sqref="O59">
    <cfRule type="cellIs" priority="394" dxfId="0" operator="equal" stopIfTrue="1">
      <formula>"X"</formula>
    </cfRule>
  </conditionalFormatting>
  <conditionalFormatting sqref="R59">
    <cfRule type="cellIs" priority="395" dxfId="0" operator="equal" stopIfTrue="1">
      <formula>"X"</formula>
    </cfRule>
  </conditionalFormatting>
  <conditionalFormatting sqref="X59">
    <cfRule type="cellIs" priority="396" dxfId="0" operator="equal" stopIfTrue="1">
      <formula>"X"</formula>
    </cfRule>
  </conditionalFormatting>
  <conditionalFormatting sqref="AA59">
    <cfRule type="cellIs" priority="397" dxfId="0" operator="equal" stopIfTrue="1">
      <formula>"X"</formula>
    </cfRule>
  </conditionalFormatting>
  <conditionalFormatting sqref="K59">
    <cfRule type="expression" priority="398" dxfId="0" stopIfTrue="1">
      <formula>AND($H59="X",I$17&lt;&gt;0)</formula>
    </cfRule>
    <cfRule type="expression" priority="399" dxfId="0" stopIfTrue="1">
      <formula>AND(J59&lt;&gt;0,I$17&lt;&gt;0)</formula>
    </cfRule>
    <cfRule type="expression" priority="400" dxfId="2" stopIfTrue="1">
      <formula>OR(J59=0,I$17=0)</formula>
    </cfRule>
  </conditionalFormatting>
  <conditionalFormatting sqref="N59">
    <cfRule type="expression" priority="401" dxfId="0" stopIfTrue="1">
      <formula>AND($H59="X",L$17&lt;&gt;0)</formula>
    </cfRule>
    <cfRule type="expression" priority="402" dxfId="0" stopIfTrue="1">
      <formula>AND(M59&lt;&gt;0,L$17&lt;&gt;0)</formula>
    </cfRule>
    <cfRule type="expression" priority="403" dxfId="2" stopIfTrue="1">
      <formula>OR(M59=0,L$17=0)</formula>
    </cfRule>
  </conditionalFormatting>
  <conditionalFormatting sqref="Q59">
    <cfRule type="expression" priority="404" dxfId="0" stopIfTrue="1">
      <formula>AND($H59="X",O$17&lt;&gt;0)</formula>
    </cfRule>
    <cfRule type="expression" priority="405" dxfId="0" stopIfTrue="1">
      <formula>AND(P59&lt;&gt;0,O$17&lt;&gt;0)</formula>
    </cfRule>
    <cfRule type="expression" priority="406" dxfId="2" stopIfTrue="1">
      <formula>OR(P59=0,O$17=0)</formula>
    </cfRule>
  </conditionalFormatting>
  <conditionalFormatting sqref="T59">
    <cfRule type="expression" priority="407" dxfId="0" stopIfTrue="1">
      <formula>AND($H59="X",R$17&lt;&gt;0)</formula>
    </cfRule>
    <cfRule type="expression" priority="408" dxfId="0" stopIfTrue="1">
      <formula>AND(S59&lt;&gt;0,R$17&lt;&gt;0)</formula>
    </cfRule>
    <cfRule type="expression" priority="409" dxfId="2" stopIfTrue="1">
      <formula>OR(S59=0,R$17=0)</formula>
    </cfRule>
  </conditionalFormatting>
  <conditionalFormatting sqref="Z59">
    <cfRule type="expression" priority="410" dxfId="0" stopIfTrue="1">
      <formula>AND($H59="X",X$17&lt;&gt;0)</formula>
    </cfRule>
    <cfRule type="expression" priority="411" dxfId="0" stopIfTrue="1">
      <formula>AND(Y59&lt;&gt;0,X$17&lt;&gt;0)</formula>
    </cfRule>
    <cfRule type="expression" priority="412" dxfId="2" stopIfTrue="1">
      <formula>OR(Y59=0,X$17=0)</formula>
    </cfRule>
  </conditionalFormatting>
  <conditionalFormatting sqref="AC59">
    <cfRule type="expression" priority="413" dxfId="0" stopIfTrue="1">
      <formula>AND($H59="X",AA$17&lt;&gt;0)</formula>
    </cfRule>
    <cfRule type="expression" priority="414" dxfId="0" stopIfTrue="1">
      <formula>AND(AB59&lt;&gt;0,AA$17&lt;&gt;0)</formula>
    </cfRule>
    <cfRule type="expression" priority="415" dxfId="2" stopIfTrue="1">
      <formula>OR(AB59=0,AA$17=0)</formula>
    </cfRule>
  </conditionalFormatting>
  <conditionalFormatting sqref="AF59">
    <cfRule type="expression" priority="416" dxfId="0" stopIfTrue="1">
      <formula>AND($H59="X",AD$17&lt;&gt;0)</formula>
    </cfRule>
    <cfRule type="expression" priority="417" dxfId="0" stopIfTrue="1">
      <formula>AND(AE59&lt;&gt;0,AD$17&lt;&gt;0)</formula>
    </cfRule>
    <cfRule type="expression" priority="418" dxfId="2" stopIfTrue="1">
      <formula>OR(AE59=0,AD$17=0)</formula>
    </cfRule>
  </conditionalFormatting>
  <conditionalFormatting sqref="AI59">
    <cfRule type="expression" priority="419" dxfId="0" stopIfTrue="1">
      <formula>AND($H59="X",AG$17&lt;&gt;0)</formula>
    </cfRule>
    <cfRule type="expression" priority="420" dxfId="0" stopIfTrue="1">
      <formula>AND(AH59&lt;&gt;0,AG$17&lt;&gt;0)</formula>
    </cfRule>
    <cfRule type="expression" priority="421" dxfId="2" stopIfTrue="1">
      <formula>OR(AH59=0,AG$17=0)</formula>
    </cfRule>
  </conditionalFormatting>
  <conditionalFormatting sqref="I60">
    <cfRule type="cellIs" priority="422" dxfId="0" operator="equal" stopIfTrue="1">
      <formula>"X"</formula>
    </cfRule>
  </conditionalFormatting>
  <conditionalFormatting sqref="L60">
    <cfRule type="cellIs" priority="423" dxfId="0" operator="equal" stopIfTrue="1">
      <formula>"X"</formula>
    </cfRule>
  </conditionalFormatting>
  <conditionalFormatting sqref="O60">
    <cfRule type="cellIs" priority="424" dxfId="0" operator="equal" stopIfTrue="1">
      <formula>"X"</formula>
    </cfRule>
  </conditionalFormatting>
  <conditionalFormatting sqref="R60">
    <cfRule type="cellIs" priority="425" dxfId="0" operator="equal" stopIfTrue="1">
      <formula>"X"</formula>
    </cfRule>
  </conditionalFormatting>
  <conditionalFormatting sqref="X60">
    <cfRule type="cellIs" priority="426" dxfId="0" operator="equal" stopIfTrue="1">
      <formula>"X"</formula>
    </cfRule>
  </conditionalFormatting>
  <conditionalFormatting sqref="AA60">
    <cfRule type="cellIs" priority="427" dxfId="0" operator="equal" stopIfTrue="1">
      <formula>"X"</formula>
    </cfRule>
  </conditionalFormatting>
  <conditionalFormatting sqref="K60">
    <cfRule type="expression" priority="428" dxfId="0" stopIfTrue="1">
      <formula>AND($H60="X",I$17&lt;&gt;0)</formula>
    </cfRule>
    <cfRule type="expression" priority="429" dxfId="0" stopIfTrue="1">
      <formula>AND(J60&lt;&gt;0,I$17&lt;&gt;0)</formula>
    </cfRule>
    <cfRule type="expression" priority="430" dxfId="2" stopIfTrue="1">
      <formula>OR(J60=0,I$17=0)</formula>
    </cfRule>
  </conditionalFormatting>
  <conditionalFormatting sqref="N60">
    <cfRule type="expression" priority="431" dxfId="0" stopIfTrue="1">
      <formula>AND($H60="X",L$17&lt;&gt;0)</formula>
    </cfRule>
    <cfRule type="expression" priority="432" dxfId="0" stopIfTrue="1">
      <formula>AND(M60&lt;&gt;0,L$17&lt;&gt;0)</formula>
    </cfRule>
    <cfRule type="expression" priority="433" dxfId="2" stopIfTrue="1">
      <formula>OR(M60=0,L$17=0)</formula>
    </cfRule>
  </conditionalFormatting>
  <conditionalFormatting sqref="Q60">
    <cfRule type="expression" priority="434" dxfId="0" stopIfTrue="1">
      <formula>AND($H60="X",O$17&lt;&gt;0)</formula>
    </cfRule>
    <cfRule type="expression" priority="435" dxfId="0" stopIfTrue="1">
      <formula>AND(P60&lt;&gt;0,O$17&lt;&gt;0)</formula>
    </cfRule>
    <cfRule type="expression" priority="436" dxfId="2" stopIfTrue="1">
      <formula>OR(P60=0,O$17=0)</formula>
    </cfRule>
  </conditionalFormatting>
  <conditionalFormatting sqref="T60">
    <cfRule type="expression" priority="437" dxfId="0" stopIfTrue="1">
      <formula>AND($H60="X",R$17&lt;&gt;0)</formula>
    </cfRule>
    <cfRule type="expression" priority="438" dxfId="0" stopIfTrue="1">
      <formula>AND(S60&lt;&gt;0,R$17&lt;&gt;0)</formula>
    </cfRule>
    <cfRule type="expression" priority="439" dxfId="2" stopIfTrue="1">
      <formula>OR(S60=0,R$17=0)</formula>
    </cfRule>
  </conditionalFormatting>
  <conditionalFormatting sqref="Z60">
    <cfRule type="expression" priority="440" dxfId="0" stopIfTrue="1">
      <formula>AND($H60="X",X$17&lt;&gt;0)</formula>
    </cfRule>
    <cfRule type="expression" priority="441" dxfId="0" stopIfTrue="1">
      <formula>AND(Y60&lt;&gt;0,X$17&lt;&gt;0)</formula>
    </cfRule>
    <cfRule type="expression" priority="442" dxfId="2" stopIfTrue="1">
      <formula>OR(Y60=0,X$17=0)</formula>
    </cfRule>
  </conditionalFormatting>
  <conditionalFormatting sqref="AC60">
    <cfRule type="expression" priority="443" dxfId="0" stopIfTrue="1">
      <formula>AND($H60="X",AA$17&lt;&gt;0)</formula>
    </cfRule>
    <cfRule type="expression" priority="444" dxfId="0" stopIfTrue="1">
      <formula>AND(AB60&lt;&gt;0,AA$17&lt;&gt;0)</formula>
    </cfRule>
    <cfRule type="expression" priority="445" dxfId="2" stopIfTrue="1">
      <formula>OR(AB60=0,AA$17=0)</formula>
    </cfRule>
  </conditionalFormatting>
  <conditionalFormatting sqref="I61">
    <cfRule type="cellIs" priority="446" dxfId="0" operator="equal" stopIfTrue="1">
      <formula>"X"</formula>
    </cfRule>
  </conditionalFormatting>
  <conditionalFormatting sqref="L61">
    <cfRule type="cellIs" priority="447" dxfId="0" operator="equal" stopIfTrue="1">
      <formula>"X"</formula>
    </cfRule>
  </conditionalFormatting>
  <conditionalFormatting sqref="O61">
    <cfRule type="cellIs" priority="448" dxfId="0" operator="equal" stopIfTrue="1">
      <formula>"X"</formula>
    </cfRule>
  </conditionalFormatting>
  <conditionalFormatting sqref="R61">
    <cfRule type="cellIs" priority="449" dxfId="0" operator="equal" stopIfTrue="1">
      <formula>"X"</formula>
    </cfRule>
  </conditionalFormatting>
  <conditionalFormatting sqref="X61">
    <cfRule type="cellIs" priority="450" dxfId="0" operator="equal" stopIfTrue="1">
      <formula>"X"</formula>
    </cfRule>
  </conditionalFormatting>
  <conditionalFormatting sqref="AA61">
    <cfRule type="cellIs" priority="451" dxfId="0" operator="equal" stopIfTrue="1">
      <formula>"X"</formula>
    </cfRule>
  </conditionalFormatting>
  <conditionalFormatting sqref="K61">
    <cfRule type="expression" priority="452" dxfId="0" stopIfTrue="1">
      <formula>AND($H61="X",I$17&lt;&gt;0)</formula>
    </cfRule>
    <cfRule type="expression" priority="453" dxfId="0" stopIfTrue="1">
      <formula>AND(J61&lt;&gt;0,I$17&lt;&gt;0)</formula>
    </cfRule>
    <cfRule type="expression" priority="454" dxfId="2" stopIfTrue="1">
      <formula>OR(J61=0,I$17=0)</formula>
    </cfRule>
  </conditionalFormatting>
  <conditionalFormatting sqref="N61">
    <cfRule type="expression" priority="455" dxfId="0" stopIfTrue="1">
      <formula>AND($H61="X",L$17&lt;&gt;0)</formula>
    </cfRule>
    <cfRule type="expression" priority="456" dxfId="0" stopIfTrue="1">
      <formula>AND(M61&lt;&gt;0,L$17&lt;&gt;0)</formula>
    </cfRule>
    <cfRule type="expression" priority="457" dxfId="2" stopIfTrue="1">
      <formula>OR(M61=0,L$17=0)</formula>
    </cfRule>
  </conditionalFormatting>
  <conditionalFormatting sqref="Q61">
    <cfRule type="expression" priority="458" dxfId="0" stopIfTrue="1">
      <formula>AND($H61="X",O$17&lt;&gt;0)</formula>
    </cfRule>
    <cfRule type="expression" priority="459" dxfId="0" stopIfTrue="1">
      <formula>AND(P61&lt;&gt;0,O$17&lt;&gt;0)</formula>
    </cfRule>
    <cfRule type="expression" priority="460" dxfId="2" stopIfTrue="1">
      <formula>OR(P61=0,O$17=0)</formula>
    </cfRule>
  </conditionalFormatting>
  <conditionalFormatting sqref="T61">
    <cfRule type="expression" priority="461" dxfId="0" stopIfTrue="1">
      <formula>AND($H61="X",R$17&lt;&gt;0)</formula>
    </cfRule>
    <cfRule type="expression" priority="462" dxfId="0" stopIfTrue="1">
      <formula>AND(S61&lt;&gt;0,R$17&lt;&gt;0)</formula>
    </cfRule>
    <cfRule type="expression" priority="463" dxfId="2" stopIfTrue="1">
      <formula>OR(S61=0,R$17=0)</formula>
    </cfRule>
  </conditionalFormatting>
  <conditionalFormatting sqref="Z61">
    <cfRule type="expression" priority="464" dxfId="0" stopIfTrue="1">
      <formula>AND($H61="X",X$17&lt;&gt;0)</formula>
    </cfRule>
    <cfRule type="expression" priority="465" dxfId="0" stopIfTrue="1">
      <formula>AND(Y61&lt;&gt;0,X$17&lt;&gt;0)</formula>
    </cfRule>
    <cfRule type="expression" priority="466" dxfId="2" stopIfTrue="1">
      <formula>OR(Y61=0,X$17=0)</formula>
    </cfRule>
  </conditionalFormatting>
  <conditionalFormatting sqref="AC61">
    <cfRule type="expression" priority="467" dxfId="0" stopIfTrue="1">
      <formula>AND($H61="X",AA$17&lt;&gt;0)</formula>
    </cfRule>
    <cfRule type="expression" priority="468" dxfId="0" stopIfTrue="1">
      <formula>AND(AB61&lt;&gt;0,AA$17&lt;&gt;0)</formula>
    </cfRule>
    <cfRule type="expression" priority="469" dxfId="2" stopIfTrue="1">
      <formula>OR(AB61=0,AA$17=0)</formula>
    </cfRule>
  </conditionalFormatting>
  <conditionalFormatting sqref="I62">
    <cfRule type="cellIs" priority="470" dxfId="0" operator="equal" stopIfTrue="1">
      <formula>"X"</formula>
    </cfRule>
  </conditionalFormatting>
  <conditionalFormatting sqref="L62">
    <cfRule type="cellIs" priority="471" dxfId="0" operator="equal" stopIfTrue="1">
      <formula>"X"</formula>
    </cfRule>
  </conditionalFormatting>
  <conditionalFormatting sqref="O62">
    <cfRule type="cellIs" priority="472" dxfId="0" operator="equal" stopIfTrue="1">
      <formula>"X"</formula>
    </cfRule>
  </conditionalFormatting>
  <conditionalFormatting sqref="R62">
    <cfRule type="cellIs" priority="473" dxfId="0" operator="equal" stopIfTrue="1">
      <formula>"X"</formula>
    </cfRule>
  </conditionalFormatting>
  <conditionalFormatting sqref="X62">
    <cfRule type="cellIs" priority="474" dxfId="0" operator="equal" stopIfTrue="1">
      <formula>"X"</formula>
    </cfRule>
  </conditionalFormatting>
  <conditionalFormatting sqref="AA62">
    <cfRule type="cellIs" priority="475" dxfId="0" operator="equal" stopIfTrue="1">
      <formula>"X"</formula>
    </cfRule>
  </conditionalFormatting>
  <conditionalFormatting sqref="K62">
    <cfRule type="expression" priority="476" dxfId="0" stopIfTrue="1">
      <formula>AND($H62="X",I$17&lt;&gt;0)</formula>
    </cfRule>
    <cfRule type="expression" priority="477" dxfId="0" stopIfTrue="1">
      <formula>AND(J62&lt;&gt;0,I$17&lt;&gt;0)</formula>
    </cfRule>
    <cfRule type="expression" priority="478" dxfId="2" stopIfTrue="1">
      <formula>OR(J62=0,I$17=0)</formula>
    </cfRule>
  </conditionalFormatting>
  <conditionalFormatting sqref="N62">
    <cfRule type="expression" priority="479" dxfId="0" stopIfTrue="1">
      <formula>AND($H62="X",L$17&lt;&gt;0)</formula>
    </cfRule>
    <cfRule type="expression" priority="480" dxfId="0" stopIfTrue="1">
      <formula>AND(M62&lt;&gt;0,L$17&lt;&gt;0)</formula>
    </cfRule>
    <cfRule type="expression" priority="481" dxfId="2" stopIfTrue="1">
      <formula>OR(M62=0,L$17=0)</formula>
    </cfRule>
  </conditionalFormatting>
  <conditionalFormatting sqref="Q62">
    <cfRule type="expression" priority="482" dxfId="0" stopIfTrue="1">
      <formula>AND($H62="X",O$17&lt;&gt;0)</formula>
    </cfRule>
    <cfRule type="expression" priority="483" dxfId="0" stopIfTrue="1">
      <formula>AND(P62&lt;&gt;0,O$17&lt;&gt;0)</formula>
    </cfRule>
    <cfRule type="expression" priority="484" dxfId="2" stopIfTrue="1">
      <formula>OR(P62=0,O$17=0)</formula>
    </cfRule>
  </conditionalFormatting>
  <conditionalFormatting sqref="T62">
    <cfRule type="expression" priority="485" dxfId="0" stopIfTrue="1">
      <formula>AND($H62="X",R$17&lt;&gt;0)</formula>
    </cfRule>
    <cfRule type="expression" priority="486" dxfId="0" stopIfTrue="1">
      <formula>AND(S62&lt;&gt;0,R$17&lt;&gt;0)</formula>
    </cfRule>
    <cfRule type="expression" priority="487" dxfId="2" stopIfTrue="1">
      <formula>OR(S62=0,R$17=0)</formula>
    </cfRule>
  </conditionalFormatting>
  <conditionalFormatting sqref="Z62">
    <cfRule type="expression" priority="488" dxfId="0" stopIfTrue="1">
      <formula>AND($H62="X",X$17&lt;&gt;0)</formula>
    </cfRule>
    <cfRule type="expression" priority="489" dxfId="0" stopIfTrue="1">
      <formula>AND(Y62&lt;&gt;0,X$17&lt;&gt;0)</formula>
    </cfRule>
    <cfRule type="expression" priority="490" dxfId="2" stopIfTrue="1">
      <formula>OR(Y62=0,X$17=0)</formula>
    </cfRule>
  </conditionalFormatting>
  <conditionalFormatting sqref="AC62">
    <cfRule type="expression" priority="491" dxfId="0" stopIfTrue="1">
      <formula>AND($H62="X",AA$17&lt;&gt;0)</formula>
    </cfRule>
    <cfRule type="expression" priority="492" dxfId="0" stopIfTrue="1">
      <formula>AND(AB62&lt;&gt;0,AA$17&lt;&gt;0)</formula>
    </cfRule>
    <cfRule type="expression" priority="493" dxfId="2" stopIfTrue="1">
      <formula>OR(AB62=0,AA$17=0)</formula>
    </cfRule>
  </conditionalFormatting>
  <conditionalFormatting sqref="I63">
    <cfRule type="cellIs" priority="494" dxfId="0" operator="equal" stopIfTrue="1">
      <formula>"X"</formula>
    </cfRule>
  </conditionalFormatting>
  <conditionalFormatting sqref="L63">
    <cfRule type="cellIs" priority="495" dxfId="0" operator="equal" stopIfTrue="1">
      <formula>"X"</formula>
    </cfRule>
  </conditionalFormatting>
  <conditionalFormatting sqref="O63">
    <cfRule type="cellIs" priority="496" dxfId="0" operator="equal" stopIfTrue="1">
      <formula>"X"</formula>
    </cfRule>
  </conditionalFormatting>
  <conditionalFormatting sqref="R63">
    <cfRule type="cellIs" priority="497" dxfId="0" operator="equal" stopIfTrue="1">
      <formula>"X"</formula>
    </cfRule>
  </conditionalFormatting>
  <conditionalFormatting sqref="X63">
    <cfRule type="cellIs" priority="498" dxfId="0" operator="equal" stopIfTrue="1">
      <formula>"X"</formula>
    </cfRule>
  </conditionalFormatting>
  <conditionalFormatting sqref="AA63">
    <cfRule type="cellIs" priority="499" dxfId="0" operator="equal" stopIfTrue="1">
      <formula>"X"</formula>
    </cfRule>
  </conditionalFormatting>
  <conditionalFormatting sqref="K63">
    <cfRule type="expression" priority="500" dxfId="0" stopIfTrue="1">
      <formula>AND($H63="X",I$17&lt;&gt;0)</formula>
    </cfRule>
    <cfRule type="expression" priority="501" dxfId="0" stopIfTrue="1">
      <formula>AND(J63&lt;&gt;0,I$17&lt;&gt;0)</formula>
    </cfRule>
    <cfRule type="expression" priority="502" dxfId="2" stopIfTrue="1">
      <formula>OR(J63=0,I$17=0)</formula>
    </cfRule>
  </conditionalFormatting>
  <conditionalFormatting sqref="N63">
    <cfRule type="expression" priority="503" dxfId="0" stopIfTrue="1">
      <formula>AND($H63="X",L$17&lt;&gt;0)</formula>
    </cfRule>
    <cfRule type="expression" priority="504" dxfId="0" stopIfTrue="1">
      <formula>AND(M63&lt;&gt;0,L$17&lt;&gt;0)</formula>
    </cfRule>
    <cfRule type="expression" priority="505" dxfId="2" stopIfTrue="1">
      <formula>OR(M63=0,L$17=0)</formula>
    </cfRule>
  </conditionalFormatting>
  <conditionalFormatting sqref="Q63">
    <cfRule type="expression" priority="506" dxfId="0" stopIfTrue="1">
      <formula>AND($H63="X",O$17&lt;&gt;0)</formula>
    </cfRule>
    <cfRule type="expression" priority="507" dxfId="0" stopIfTrue="1">
      <formula>AND(P63&lt;&gt;0,O$17&lt;&gt;0)</formula>
    </cfRule>
    <cfRule type="expression" priority="508" dxfId="2" stopIfTrue="1">
      <formula>OR(P63=0,O$17=0)</formula>
    </cfRule>
  </conditionalFormatting>
  <conditionalFormatting sqref="T63">
    <cfRule type="expression" priority="509" dxfId="0" stopIfTrue="1">
      <formula>AND($H63="X",R$17&lt;&gt;0)</formula>
    </cfRule>
    <cfRule type="expression" priority="510" dxfId="0" stopIfTrue="1">
      <formula>AND(S63&lt;&gt;0,R$17&lt;&gt;0)</formula>
    </cfRule>
    <cfRule type="expression" priority="511" dxfId="2" stopIfTrue="1">
      <formula>OR(S63=0,R$17=0)</formula>
    </cfRule>
  </conditionalFormatting>
  <conditionalFormatting sqref="Z63">
    <cfRule type="expression" priority="512" dxfId="0" stopIfTrue="1">
      <formula>AND($H63="X",X$17&lt;&gt;0)</formula>
    </cfRule>
    <cfRule type="expression" priority="513" dxfId="0" stopIfTrue="1">
      <formula>AND(Y63&lt;&gt;0,X$17&lt;&gt;0)</formula>
    </cfRule>
    <cfRule type="expression" priority="514" dxfId="2" stopIfTrue="1">
      <formula>OR(Y63=0,X$17=0)</formula>
    </cfRule>
  </conditionalFormatting>
  <conditionalFormatting sqref="AC63">
    <cfRule type="expression" priority="515" dxfId="0" stopIfTrue="1">
      <formula>AND($H63="X",AA$17&lt;&gt;0)</formula>
    </cfRule>
    <cfRule type="expression" priority="516" dxfId="0" stopIfTrue="1">
      <formula>AND(AB63&lt;&gt;0,AA$17&lt;&gt;0)</formula>
    </cfRule>
    <cfRule type="expression" priority="517" dxfId="2" stopIfTrue="1">
      <formula>OR(AB63=0,AA$17=0)</formula>
    </cfRule>
  </conditionalFormatting>
  <conditionalFormatting sqref="R64">
    <cfRule type="cellIs" priority="518" dxfId="0" operator="equal" stopIfTrue="1">
      <formula>"X"</formula>
    </cfRule>
  </conditionalFormatting>
  <conditionalFormatting sqref="AA64">
    <cfRule type="cellIs" priority="519" dxfId="0" operator="equal" stopIfTrue="1">
      <formula>"X"</formula>
    </cfRule>
  </conditionalFormatting>
  <conditionalFormatting sqref="K64">
    <cfRule type="expression" priority="520" dxfId="0" stopIfTrue="1">
      <formula>AND($H64="X",I$17&lt;&gt;0)</formula>
    </cfRule>
    <cfRule type="expression" priority="521" dxfId="0" stopIfTrue="1">
      <formula>AND(J64&lt;&gt;0,I$17&lt;&gt;0)</formula>
    </cfRule>
    <cfRule type="expression" priority="522" dxfId="2" stopIfTrue="1">
      <formula>OR(J64=0,I$17=0)</formula>
    </cfRule>
  </conditionalFormatting>
  <conditionalFormatting sqref="N64">
    <cfRule type="expression" priority="523" dxfId="0" stopIfTrue="1">
      <formula>AND($H64="X",L$17&lt;&gt;0)</formula>
    </cfRule>
    <cfRule type="expression" priority="524" dxfId="0" stopIfTrue="1">
      <formula>AND(M64&lt;&gt;0,L$17&lt;&gt;0)</formula>
    </cfRule>
    <cfRule type="expression" priority="525" dxfId="2" stopIfTrue="1">
      <formula>OR(M64=0,L$17=0)</formula>
    </cfRule>
  </conditionalFormatting>
  <conditionalFormatting sqref="Q64">
    <cfRule type="expression" priority="526" dxfId="0" stopIfTrue="1">
      <formula>AND($H64="X",O$17&lt;&gt;0)</formula>
    </cfRule>
    <cfRule type="expression" priority="527" dxfId="0" stopIfTrue="1">
      <formula>AND(P64&lt;&gt;0,O$17&lt;&gt;0)</formula>
    </cfRule>
    <cfRule type="expression" priority="528" dxfId="2" stopIfTrue="1">
      <formula>OR(P64=0,O$17=0)</formula>
    </cfRule>
  </conditionalFormatting>
  <conditionalFormatting sqref="T64">
    <cfRule type="expression" priority="529" dxfId="0" stopIfTrue="1">
      <formula>AND($H64="X",R$17&lt;&gt;0)</formula>
    </cfRule>
    <cfRule type="expression" priority="530" dxfId="0" stopIfTrue="1">
      <formula>AND(S64&lt;&gt;0,R$17&lt;&gt;0)</formula>
    </cfRule>
    <cfRule type="expression" priority="531" dxfId="2" stopIfTrue="1">
      <formula>OR(S64=0,R$17=0)</formula>
    </cfRule>
  </conditionalFormatting>
  <conditionalFormatting sqref="Z64">
    <cfRule type="expression" priority="532" dxfId="0" stopIfTrue="1">
      <formula>AND($H64="X",X$17&lt;&gt;0)</formula>
    </cfRule>
    <cfRule type="expression" priority="533" dxfId="0" stopIfTrue="1">
      <formula>AND(Y64&lt;&gt;0,X$17&lt;&gt;0)</formula>
    </cfRule>
    <cfRule type="expression" priority="534" dxfId="2" stopIfTrue="1">
      <formula>OR(Y64=0,X$17=0)</formula>
    </cfRule>
  </conditionalFormatting>
  <conditionalFormatting sqref="AC64">
    <cfRule type="expression" priority="535" dxfId="0" stopIfTrue="1">
      <formula>AND($H64="X",AA$17&lt;&gt;0)</formula>
    </cfRule>
    <cfRule type="expression" priority="536" dxfId="0" stopIfTrue="1">
      <formula>AND(AB64&lt;&gt;0,AA$17&lt;&gt;0)</formula>
    </cfRule>
    <cfRule type="expression" priority="537" dxfId="2" stopIfTrue="1">
      <formula>OR(AB64=0,AA$17=0)</formula>
    </cfRule>
  </conditionalFormatting>
  <conditionalFormatting sqref="I65">
    <cfRule type="cellIs" priority="538" dxfId="0" operator="equal" stopIfTrue="1">
      <formula>"X"</formula>
    </cfRule>
  </conditionalFormatting>
  <conditionalFormatting sqref="L65">
    <cfRule type="cellIs" priority="539" dxfId="0" operator="equal" stopIfTrue="1">
      <formula>"X"</formula>
    </cfRule>
  </conditionalFormatting>
  <conditionalFormatting sqref="O65">
    <cfRule type="cellIs" priority="540" dxfId="0" operator="equal" stopIfTrue="1">
      <formula>"X"</formula>
    </cfRule>
  </conditionalFormatting>
  <conditionalFormatting sqref="R65">
    <cfRule type="cellIs" priority="541" dxfId="0" operator="equal" stopIfTrue="1">
      <formula>"X"</formula>
    </cfRule>
  </conditionalFormatting>
  <conditionalFormatting sqref="X65">
    <cfRule type="cellIs" priority="542" dxfId="0" operator="equal" stopIfTrue="1">
      <formula>"X"</formula>
    </cfRule>
  </conditionalFormatting>
  <conditionalFormatting sqref="AA65">
    <cfRule type="cellIs" priority="543" dxfId="0" operator="equal" stopIfTrue="1">
      <formula>"X"</formula>
    </cfRule>
  </conditionalFormatting>
  <conditionalFormatting sqref="K65">
    <cfRule type="expression" priority="544" dxfId="0" stopIfTrue="1">
      <formula>AND($H65="X",I$17&lt;&gt;0)</formula>
    </cfRule>
    <cfRule type="expression" priority="545" dxfId="0" stopIfTrue="1">
      <formula>AND(J65&lt;&gt;0,I$17&lt;&gt;0)</formula>
    </cfRule>
    <cfRule type="expression" priority="546" dxfId="2" stopIfTrue="1">
      <formula>OR(J65=0,I$17=0)</formula>
    </cfRule>
  </conditionalFormatting>
  <conditionalFormatting sqref="N65">
    <cfRule type="expression" priority="547" dxfId="0" stopIfTrue="1">
      <formula>AND($H65="X",L$17&lt;&gt;0)</formula>
    </cfRule>
    <cfRule type="expression" priority="548" dxfId="0" stopIfTrue="1">
      <formula>AND(M65&lt;&gt;0,L$17&lt;&gt;0)</formula>
    </cfRule>
    <cfRule type="expression" priority="549" dxfId="2" stopIfTrue="1">
      <formula>OR(M65=0,L$17=0)</formula>
    </cfRule>
  </conditionalFormatting>
  <conditionalFormatting sqref="Q65">
    <cfRule type="expression" priority="550" dxfId="0" stopIfTrue="1">
      <formula>AND($H65="X",O$17&lt;&gt;0)</formula>
    </cfRule>
    <cfRule type="expression" priority="551" dxfId="0" stopIfTrue="1">
      <formula>AND(P65&lt;&gt;0,O$17&lt;&gt;0)</formula>
    </cfRule>
    <cfRule type="expression" priority="552" dxfId="2" stopIfTrue="1">
      <formula>OR(P65=0,O$17=0)</formula>
    </cfRule>
  </conditionalFormatting>
  <conditionalFormatting sqref="T65">
    <cfRule type="expression" priority="553" dxfId="0" stopIfTrue="1">
      <formula>AND($H65="X",R$17&lt;&gt;0)</formula>
    </cfRule>
    <cfRule type="expression" priority="554" dxfId="0" stopIfTrue="1">
      <formula>AND(S65&lt;&gt;0,R$17&lt;&gt;0)</formula>
    </cfRule>
    <cfRule type="expression" priority="555" dxfId="2" stopIfTrue="1">
      <formula>OR(S65=0,R$17=0)</formula>
    </cfRule>
  </conditionalFormatting>
  <conditionalFormatting sqref="Z65">
    <cfRule type="expression" priority="556" dxfId="0" stopIfTrue="1">
      <formula>AND($H65="X",X$17&lt;&gt;0)</formula>
    </cfRule>
    <cfRule type="expression" priority="557" dxfId="0" stopIfTrue="1">
      <formula>AND(Y65&lt;&gt;0,X$17&lt;&gt;0)</formula>
    </cfRule>
    <cfRule type="expression" priority="558" dxfId="2" stopIfTrue="1">
      <formula>OR(Y65=0,X$17=0)</formula>
    </cfRule>
  </conditionalFormatting>
  <conditionalFormatting sqref="AC65">
    <cfRule type="expression" priority="559" dxfId="0" stopIfTrue="1">
      <formula>AND($H65="X",AA$17&lt;&gt;0)</formula>
    </cfRule>
    <cfRule type="expression" priority="560" dxfId="0" stopIfTrue="1">
      <formula>AND(AB65&lt;&gt;0,AA$17&lt;&gt;0)</formula>
    </cfRule>
    <cfRule type="expression" priority="561" dxfId="2" stopIfTrue="1">
      <formula>OR(AB65=0,AA$17=0)</formula>
    </cfRule>
  </conditionalFormatting>
  <conditionalFormatting sqref="I66">
    <cfRule type="cellIs" priority="562" dxfId="0" operator="equal" stopIfTrue="1">
      <formula>"X"</formula>
    </cfRule>
  </conditionalFormatting>
  <conditionalFormatting sqref="L66">
    <cfRule type="cellIs" priority="563" dxfId="0" operator="equal" stopIfTrue="1">
      <formula>"X"</formula>
    </cfRule>
  </conditionalFormatting>
  <conditionalFormatting sqref="O66">
    <cfRule type="cellIs" priority="564" dxfId="0" operator="equal" stopIfTrue="1">
      <formula>"X"</formula>
    </cfRule>
  </conditionalFormatting>
  <conditionalFormatting sqref="R66">
    <cfRule type="cellIs" priority="565" dxfId="0" operator="equal" stopIfTrue="1">
      <formula>"X"</formula>
    </cfRule>
  </conditionalFormatting>
  <conditionalFormatting sqref="AA66">
    <cfRule type="cellIs" priority="566" dxfId="0" operator="equal" stopIfTrue="1">
      <formula>"X"</formula>
    </cfRule>
  </conditionalFormatting>
  <conditionalFormatting sqref="K66">
    <cfRule type="expression" priority="567" dxfId="0" stopIfTrue="1">
      <formula>AND($H66="X",I$17&lt;&gt;0)</formula>
    </cfRule>
    <cfRule type="expression" priority="568" dxfId="0" stopIfTrue="1">
      <formula>AND(J66&lt;&gt;0,I$17&lt;&gt;0)</formula>
    </cfRule>
    <cfRule type="expression" priority="569" dxfId="2" stopIfTrue="1">
      <formula>OR(J66=0,I$17=0)</formula>
    </cfRule>
  </conditionalFormatting>
  <conditionalFormatting sqref="N66">
    <cfRule type="expression" priority="570" dxfId="0" stopIfTrue="1">
      <formula>AND($H66="X",L$17&lt;&gt;0)</formula>
    </cfRule>
    <cfRule type="expression" priority="571" dxfId="0" stopIfTrue="1">
      <formula>AND(M66&lt;&gt;0,L$17&lt;&gt;0)</formula>
    </cfRule>
    <cfRule type="expression" priority="572" dxfId="2" stopIfTrue="1">
      <formula>OR(M66=0,L$17=0)</formula>
    </cfRule>
  </conditionalFormatting>
  <conditionalFormatting sqref="Q66">
    <cfRule type="expression" priority="573" dxfId="0" stopIfTrue="1">
      <formula>AND($H66="X",O$17&lt;&gt;0)</formula>
    </cfRule>
    <cfRule type="expression" priority="574" dxfId="0" stopIfTrue="1">
      <formula>AND(P66&lt;&gt;0,O$17&lt;&gt;0)</formula>
    </cfRule>
    <cfRule type="expression" priority="575" dxfId="2" stopIfTrue="1">
      <formula>OR(P66=0,O$17=0)</formula>
    </cfRule>
  </conditionalFormatting>
  <conditionalFormatting sqref="T66">
    <cfRule type="expression" priority="576" dxfId="0" stopIfTrue="1">
      <formula>AND($H66="X",R$17&lt;&gt;0)</formula>
    </cfRule>
    <cfRule type="expression" priority="577" dxfId="0" stopIfTrue="1">
      <formula>AND(S66&lt;&gt;0,R$17&lt;&gt;0)</formula>
    </cfRule>
    <cfRule type="expression" priority="578" dxfId="2" stopIfTrue="1">
      <formula>OR(S66=0,R$17=0)</formula>
    </cfRule>
  </conditionalFormatting>
  <conditionalFormatting sqref="Z66">
    <cfRule type="expression" priority="579" dxfId="0" stopIfTrue="1">
      <formula>AND($H66="X",X$17&lt;&gt;0)</formula>
    </cfRule>
    <cfRule type="expression" priority="580" dxfId="0" stopIfTrue="1">
      <formula>AND(Y66&lt;&gt;0,X$17&lt;&gt;0)</formula>
    </cfRule>
    <cfRule type="expression" priority="581" dxfId="2" stopIfTrue="1">
      <formula>OR(Y66=0,X$17=0)</formula>
    </cfRule>
  </conditionalFormatting>
  <conditionalFormatting sqref="AC66">
    <cfRule type="expression" priority="582" dxfId="0" stopIfTrue="1">
      <formula>AND($H66="X",AA$17&lt;&gt;0)</formula>
    </cfRule>
    <cfRule type="expression" priority="583" dxfId="0" stopIfTrue="1">
      <formula>AND(AB66&lt;&gt;0,AA$17&lt;&gt;0)</formula>
    </cfRule>
    <cfRule type="expression" priority="584" dxfId="2" stopIfTrue="1">
      <formula>OR(AB66=0,AA$17=0)</formula>
    </cfRule>
  </conditionalFormatting>
  <conditionalFormatting sqref="I67">
    <cfRule type="cellIs" priority="585" dxfId="0" operator="equal" stopIfTrue="1">
      <formula>"X"</formula>
    </cfRule>
  </conditionalFormatting>
  <conditionalFormatting sqref="O67">
    <cfRule type="cellIs" priority="586" dxfId="0" operator="equal" stopIfTrue="1">
      <formula>"X"</formula>
    </cfRule>
  </conditionalFormatting>
  <conditionalFormatting sqref="R67">
    <cfRule type="cellIs" priority="587" dxfId="0" operator="equal" stopIfTrue="1">
      <formula>"X"</formula>
    </cfRule>
  </conditionalFormatting>
  <conditionalFormatting sqref="X67">
    <cfRule type="cellIs" priority="588" dxfId="0" operator="equal" stopIfTrue="1">
      <formula>"X"</formula>
    </cfRule>
  </conditionalFormatting>
  <conditionalFormatting sqref="AA67">
    <cfRule type="cellIs" priority="589" dxfId="0" operator="equal" stopIfTrue="1">
      <formula>"X"</formula>
    </cfRule>
  </conditionalFormatting>
  <conditionalFormatting sqref="K67">
    <cfRule type="expression" priority="590" dxfId="0" stopIfTrue="1">
      <formula>AND($H67="X",I$17&lt;&gt;0)</formula>
    </cfRule>
    <cfRule type="expression" priority="591" dxfId="0" stopIfTrue="1">
      <formula>AND(J67&lt;&gt;0,I$17&lt;&gt;0)</formula>
    </cfRule>
    <cfRule type="expression" priority="592" dxfId="2" stopIfTrue="1">
      <formula>OR(J67=0,I$17=0)</formula>
    </cfRule>
  </conditionalFormatting>
  <conditionalFormatting sqref="N67">
    <cfRule type="expression" priority="593" dxfId="0" stopIfTrue="1">
      <formula>AND($H67="X",L$17&lt;&gt;0)</formula>
    </cfRule>
    <cfRule type="expression" priority="594" dxfId="0" stopIfTrue="1">
      <formula>AND(M67&lt;&gt;0,L$17&lt;&gt;0)</formula>
    </cfRule>
    <cfRule type="expression" priority="595" dxfId="2" stopIfTrue="1">
      <formula>OR(M67=0,L$17=0)</formula>
    </cfRule>
  </conditionalFormatting>
  <conditionalFormatting sqref="Q67">
    <cfRule type="expression" priority="596" dxfId="0" stopIfTrue="1">
      <formula>AND($H67="X",O$17&lt;&gt;0)</formula>
    </cfRule>
    <cfRule type="expression" priority="597" dxfId="0" stopIfTrue="1">
      <formula>AND(P67&lt;&gt;0,O$17&lt;&gt;0)</formula>
    </cfRule>
    <cfRule type="expression" priority="598" dxfId="2" stopIfTrue="1">
      <formula>OR(P67=0,O$17=0)</formula>
    </cfRule>
  </conditionalFormatting>
  <conditionalFormatting sqref="T67">
    <cfRule type="expression" priority="599" dxfId="0" stopIfTrue="1">
      <formula>AND($H67="X",R$17&lt;&gt;0)</formula>
    </cfRule>
    <cfRule type="expression" priority="600" dxfId="0" stopIfTrue="1">
      <formula>AND(S67&lt;&gt;0,R$17&lt;&gt;0)</formula>
    </cfRule>
    <cfRule type="expression" priority="601" dxfId="2" stopIfTrue="1">
      <formula>OR(S67=0,R$17=0)</formula>
    </cfRule>
  </conditionalFormatting>
  <conditionalFormatting sqref="Z67">
    <cfRule type="expression" priority="602" dxfId="0" stopIfTrue="1">
      <formula>AND($H67="X",X$17&lt;&gt;0)</formula>
    </cfRule>
    <cfRule type="expression" priority="603" dxfId="0" stopIfTrue="1">
      <formula>AND(Y67&lt;&gt;0,X$17&lt;&gt;0)</formula>
    </cfRule>
    <cfRule type="expression" priority="604" dxfId="2" stopIfTrue="1">
      <formula>OR(Y67=0,X$17=0)</formula>
    </cfRule>
  </conditionalFormatting>
  <conditionalFormatting sqref="AC67">
    <cfRule type="expression" priority="605" dxfId="0" stopIfTrue="1">
      <formula>AND($H67="X",AA$17&lt;&gt;0)</formula>
    </cfRule>
    <cfRule type="expression" priority="606" dxfId="0" stopIfTrue="1">
      <formula>AND(AB67&lt;&gt;0,AA$17&lt;&gt;0)</formula>
    </cfRule>
    <cfRule type="expression" priority="607" dxfId="2" stopIfTrue="1">
      <formula>OR(AB67=0,AA$17=0)</formula>
    </cfRule>
  </conditionalFormatting>
  <conditionalFormatting sqref="I68">
    <cfRule type="cellIs" priority="608" dxfId="0" operator="equal" stopIfTrue="1">
      <formula>"X"</formula>
    </cfRule>
  </conditionalFormatting>
  <conditionalFormatting sqref="L68">
    <cfRule type="cellIs" priority="609" dxfId="0" operator="equal" stopIfTrue="1">
      <formula>"X"</formula>
    </cfRule>
  </conditionalFormatting>
  <conditionalFormatting sqref="O68">
    <cfRule type="cellIs" priority="610" dxfId="0" operator="equal" stopIfTrue="1">
      <formula>"X"</formula>
    </cfRule>
  </conditionalFormatting>
  <conditionalFormatting sqref="R68">
    <cfRule type="cellIs" priority="611" dxfId="0" operator="equal" stopIfTrue="1">
      <formula>"X"</formula>
    </cfRule>
  </conditionalFormatting>
  <conditionalFormatting sqref="AA68">
    <cfRule type="cellIs" priority="612" dxfId="0" operator="equal" stopIfTrue="1">
      <formula>"X"</formula>
    </cfRule>
  </conditionalFormatting>
  <conditionalFormatting sqref="K68">
    <cfRule type="expression" priority="613" dxfId="0" stopIfTrue="1">
      <formula>AND($H68="X",I$17&lt;&gt;0)</formula>
    </cfRule>
    <cfRule type="expression" priority="614" dxfId="0" stopIfTrue="1">
      <formula>AND(J68&lt;&gt;0,I$17&lt;&gt;0)</formula>
    </cfRule>
    <cfRule type="expression" priority="615" dxfId="2" stopIfTrue="1">
      <formula>OR(J68=0,I$17=0)</formula>
    </cfRule>
  </conditionalFormatting>
  <conditionalFormatting sqref="N68">
    <cfRule type="expression" priority="616" dxfId="0" stopIfTrue="1">
      <formula>AND($H68="X",L$17&lt;&gt;0)</formula>
    </cfRule>
    <cfRule type="expression" priority="617" dxfId="0" stopIfTrue="1">
      <formula>AND(M68&lt;&gt;0,L$17&lt;&gt;0)</formula>
    </cfRule>
    <cfRule type="expression" priority="618" dxfId="2" stopIfTrue="1">
      <formula>OR(M68=0,L$17=0)</formula>
    </cfRule>
  </conditionalFormatting>
  <conditionalFormatting sqref="Q68">
    <cfRule type="expression" priority="619" dxfId="0" stopIfTrue="1">
      <formula>AND($H68="X",O$17&lt;&gt;0)</formula>
    </cfRule>
    <cfRule type="expression" priority="620" dxfId="0" stopIfTrue="1">
      <formula>AND(P68&lt;&gt;0,O$17&lt;&gt;0)</formula>
    </cfRule>
    <cfRule type="expression" priority="621" dxfId="2" stopIfTrue="1">
      <formula>OR(P68=0,O$17=0)</formula>
    </cfRule>
  </conditionalFormatting>
  <conditionalFormatting sqref="T68">
    <cfRule type="expression" priority="622" dxfId="0" stopIfTrue="1">
      <formula>AND($H68="X",R$17&lt;&gt;0)</formula>
    </cfRule>
    <cfRule type="expression" priority="623" dxfId="0" stopIfTrue="1">
      <formula>AND(S68&lt;&gt;0,R$17&lt;&gt;0)</formula>
    </cfRule>
    <cfRule type="expression" priority="624" dxfId="2" stopIfTrue="1">
      <formula>OR(S68=0,R$17=0)</formula>
    </cfRule>
  </conditionalFormatting>
  <conditionalFormatting sqref="Z68">
    <cfRule type="expression" priority="625" dxfId="0" stopIfTrue="1">
      <formula>AND($H68="X",X$17&lt;&gt;0)</formula>
    </cfRule>
    <cfRule type="expression" priority="626" dxfId="0" stopIfTrue="1">
      <formula>AND(Y68&lt;&gt;0,X$17&lt;&gt;0)</formula>
    </cfRule>
    <cfRule type="expression" priority="627" dxfId="2" stopIfTrue="1">
      <formula>OR(Y68=0,X$17=0)</formula>
    </cfRule>
  </conditionalFormatting>
  <conditionalFormatting sqref="AC68">
    <cfRule type="expression" priority="628" dxfId="0" stopIfTrue="1">
      <formula>AND($H68="X",AA$17&lt;&gt;0)</formula>
    </cfRule>
    <cfRule type="expression" priority="629" dxfId="0" stopIfTrue="1">
      <formula>AND(AB68&lt;&gt;0,AA$17&lt;&gt;0)</formula>
    </cfRule>
    <cfRule type="expression" priority="630" dxfId="2" stopIfTrue="1">
      <formula>OR(AB68=0,AA$17=0)</formula>
    </cfRule>
  </conditionalFormatting>
  <conditionalFormatting sqref="K69">
    <cfRule type="expression" priority="631" dxfId="0" stopIfTrue="1">
      <formula>AND($H69="X",I$17&lt;&gt;0)</formula>
    </cfRule>
    <cfRule type="expression" priority="632" dxfId="0" stopIfTrue="1">
      <formula>AND(J69&lt;&gt;0,I$17&lt;&gt;0)</formula>
    </cfRule>
    <cfRule type="expression" priority="633" dxfId="2" stopIfTrue="1">
      <formula>OR(J69=0,I$17=0)</formula>
    </cfRule>
  </conditionalFormatting>
  <conditionalFormatting sqref="Q69">
    <cfRule type="expression" priority="634" dxfId="0" stopIfTrue="1">
      <formula>AND($H69="X",O$17&lt;&gt;0)</formula>
    </cfRule>
    <cfRule type="expression" priority="635" dxfId="0" stopIfTrue="1">
      <formula>AND(P69&lt;&gt;0,O$17&lt;&gt;0)</formula>
    </cfRule>
    <cfRule type="expression" priority="636" dxfId="2" stopIfTrue="1">
      <formula>OR(P69=0,O$17=0)</formula>
    </cfRule>
  </conditionalFormatting>
  <conditionalFormatting sqref="T69">
    <cfRule type="expression" priority="637" dxfId="0" stopIfTrue="1">
      <formula>AND($H69="X",R$17&lt;&gt;0)</formula>
    </cfRule>
    <cfRule type="expression" priority="638" dxfId="0" stopIfTrue="1">
      <formula>AND(S69&lt;&gt;0,R$17&lt;&gt;0)</formula>
    </cfRule>
    <cfRule type="expression" priority="639" dxfId="2" stopIfTrue="1">
      <formula>OR(S69=0,R$17=0)</formula>
    </cfRule>
  </conditionalFormatting>
  <conditionalFormatting sqref="Z69">
    <cfRule type="expression" priority="640" dxfId="0" stopIfTrue="1">
      <formula>AND($H69="X",X$17&lt;&gt;0)</formula>
    </cfRule>
    <cfRule type="expression" priority="641" dxfId="0" stopIfTrue="1">
      <formula>AND(Y69&lt;&gt;0,X$17&lt;&gt;0)</formula>
    </cfRule>
    <cfRule type="expression" priority="642" dxfId="2" stopIfTrue="1">
      <formula>OR(Y69=0,X$17=0)</formula>
    </cfRule>
  </conditionalFormatting>
  <conditionalFormatting sqref="AC69">
    <cfRule type="expression" priority="643" dxfId="0" stopIfTrue="1">
      <formula>AND($H69="X",AA$17&lt;&gt;0)</formula>
    </cfRule>
    <cfRule type="expression" priority="644" dxfId="0" stopIfTrue="1">
      <formula>AND(AB69&lt;&gt;0,AA$17&lt;&gt;0)</formula>
    </cfRule>
    <cfRule type="expression" priority="645" dxfId="2" stopIfTrue="1">
      <formula>OR(AB69=0,AA$17=0)</formula>
    </cfRule>
  </conditionalFormatting>
  <conditionalFormatting sqref="K70">
    <cfRule type="expression" priority="646" dxfId="0" stopIfTrue="1">
      <formula>AND($H70="X",I$17&lt;&gt;0)</formula>
    </cfRule>
    <cfRule type="expression" priority="647" dxfId="0" stopIfTrue="1">
      <formula>AND(J70&lt;&gt;0,I$17&lt;&gt;0)</formula>
    </cfRule>
    <cfRule type="expression" priority="648" dxfId="2" stopIfTrue="1">
      <formula>OR(J70=0,I$17=0)</formula>
    </cfRule>
  </conditionalFormatting>
  <conditionalFormatting sqref="AC70">
    <cfRule type="expression" priority="649" dxfId="0" stopIfTrue="1">
      <formula>AND($H70="X",AA$17&lt;&gt;0)</formula>
    </cfRule>
    <cfRule type="expression" priority="650" dxfId="0" stopIfTrue="1">
      <formula>AND(AB70&lt;&gt;0,AA$17&lt;&gt;0)</formula>
    </cfRule>
    <cfRule type="expression" priority="651" dxfId="2" stopIfTrue="1">
      <formula>OR(AB70=0,AA$17=0)</formula>
    </cfRule>
  </conditionalFormatting>
  <conditionalFormatting sqref="Q70">
    <cfRule type="expression" priority="652" dxfId="0" stopIfTrue="1">
      <formula>AND($H70="X",O$17&lt;&gt;0)</formula>
    </cfRule>
    <cfRule type="expression" priority="653" dxfId="0" stopIfTrue="1">
      <formula>AND(P70&lt;&gt;0,O$17&lt;&gt;0)</formula>
    </cfRule>
    <cfRule type="expression" priority="654" dxfId="2" stopIfTrue="1">
      <formula>OR(P70=0,O$17=0)</formula>
    </cfRule>
  </conditionalFormatting>
  <conditionalFormatting sqref="T70">
    <cfRule type="expression" priority="655" dxfId="0" stopIfTrue="1">
      <formula>AND($H70="X",R$17&lt;&gt;0)</formula>
    </cfRule>
    <cfRule type="expression" priority="656" dxfId="0" stopIfTrue="1">
      <formula>AND(S70&lt;&gt;0,R$17&lt;&gt;0)</formula>
    </cfRule>
    <cfRule type="expression" priority="657" dxfId="2" stopIfTrue="1">
      <formula>OR(S70=0,R$17=0)</formula>
    </cfRule>
  </conditionalFormatting>
  <conditionalFormatting sqref="Z70">
    <cfRule type="expression" priority="658" dxfId="0" stopIfTrue="1">
      <formula>AND($H70="X",X$17&lt;&gt;0)</formula>
    </cfRule>
    <cfRule type="expression" priority="659" dxfId="0" stopIfTrue="1">
      <formula>AND(Y70&lt;&gt;0,X$17&lt;&gt;0)</formula>
    </cfRule>
    <cfRule type="expression" priority="660" dxfId="2" stopIfTrue="1">
      <formula>OR(Y70=0,X$17=0)</formula>
    </cfRule>
  </conditionalFormatting>
  <conditionalFormatting sqref="K71">
    <cfRule type="expression" priority="661" dxfId="0" stopIfTrue="1">
      <formula>AND($H71="X",I$17&lt;&gt;0)</formula>
    </cfRule>
    <cfRule type="expression" priority="662" dxfId="0" stopIfTrue="1">
      <formula>AND(J71&lt;&gt;0,I$17&lt;&gt;0)</formula>
    </cfRule>
    <cfRule type="expression" priority="663" dxfId="2" stopIfTrue="1">
      <formula>OR(J71=0,I$17=0)</formula>
    </cfRule>
  </conditionalFormatting>
  <conditionalFormatting sqref="Z71">
    <cfRule type="expression" priority="664" dxfId="0" stopIfTrue="1">
      <formula>AND($H71="X",X$17&lt;&gt;0)</formula>
    </cfRule>
    <cfRule type="expression" priority="665" dxfId="0" stopIfTrue="1">
      <formula>AND(Y71&lt;&gt;0,X$17&lt;&gt;0)</formula>
    </cfRule>
    <cfRule type="expression" priority="666" dxfId="2" stopIfTrue="1">
      <formula>OR(Y71=0,X$17=0)</formula>
    </cfRule>
  </conditionalFormatting>
  <conditionalFormatting sqref="Q71">
    <cfRule type="expression" priority="667" dxfId="0" stopIfTrue="1">
      <formula>AND($H71="X",O$17&lt;&gt;0)</formula>
    </cfRule>
    <cfRule type="expression" priority="668" dxfId="0" stopIfTrue="1">
      <formula>AND(P71&lt;&gt;0,O$17&lt;&gt;0)</formula>
    </cfRule>
    <cfRule type="expression" priority="669" dxfId="2" stopIfTrue="1">
      <formula>OR(P71=0,O$17=0)</formula>
    </cfRule>
  </conditionalFormatting>
  <conditionalFormatting sqref="T71">
    <cfRule type="expression" priority="670" dxfId="0" stopIfTrue="1">
      <formula>AND($H71="X",R$17&lt;&gt;0)</formula>
    </cfRule>
    <cfRule type="expression" priority="671" dxfId="0" stopIfTrue="1">
      <formula>AND(S71&lt;&gt;0,R$17&lt;&gt;0)</formula>
    </cfRule>
    <cfRule type="expression" priority="672" dxfId="2" stopIfTrue="1">
      <formula>OR(S71=0,R$17=0)</formula>
    </cfRule>
  </conditionalFormatting>
  <conditionalFormatting sqref="AC71">
    <cfRule type="expression" priority="673" dxfId="0" stopIfTrue="1">
      <formula>AND($H71="X",AA$17&lt;&gt;0)</formula>
    </cfRule>
    <cfRule type="expression" priority="674" dxfId="0" stopIfTrue="1">
      <formula>AND(AB71&lt;&gt;0,AA$17&lt;&gt;0)</formula>
    </cfRule>
    <cfRule type="expression" priority="675" dxfId="2" stopIfTrue="1">
      <formula>OR(AB71=0,AA$17=0)</formula>
    </cfRule>
  </conditionalFormatting>
  <conditionalFormatting sqref="K72">
    <cfRule type="expression" priority="676" dxfId="0" stopIfTrue="1">
      <formula>AND($H72="X",I$17&lt;&gt;0)</formula>
    </cfRule>
    <cfRule type="expression" priority="677" dxfId="0" stopIfTrue="1">
      <formula>AND(J72&lt;&gt;0,I$17&lt;&gt;0)</formula>
    </cfRule>
    <cfRule type="expression" priority="678" dxfId="2" stopIfTrue="1">
      <formula>OR(J72=0,I$17=0)</formula>
    </cfRule>
  </conditionalFormatting>
  <conditionalFormatting sqref="T72">
    <cfRule type="expression" priority="679" dxfId="0" stopIfTrue="1">
      <formula>AND($H72="X",R$17&lt;&gt;0)</formula>
    </cfRule>
    <cfRule type="expression" priority="680" dxfId="0" stopIfTrue="1">
      <formula>AND(S72&lt;&gt;0,R$17&lt;&gt;0)</formula>
    </cfRule>
    <cfRule type="expression" priority="681" dxfId="2" stopIfTrue="1">
      <formula>OR(S72=0,R$17=0)</formula>
    </cfRule>
  </conditionalFormatting>
  <conditionalFormatting sqref="Q72">
    <cfRule type="expression" priority="682" dxfId="0" stopIfTrue="1">
      <formula>AND($H72="X",O$17&lt;&gt;0)</formula>
    </cfRule>
    <cfRule type="expression" priority="683" dxfId="0" stopIfTrue="1">
      <formula>AND(P72&lt;&gt;0,O$17&lt;&gt;0)</formula>
    </cfRule>
    <cfRule type="expression" priority="684" dxfId="2" stopIfTrue="1">
      <formula>OR(P72=0,O$17=0)</formula>
    </cfRule>
  </conditionalFormatting>
  <conditionalFormatting sqref="Z72">
    <cfRule type="expression" priority="685" dxfId="0" stopIfTrue="1">
      <formula>AND($H72="X",X$17&lt;&gt;0)</formula>
    </cfRule>
    <cfRule type="expression" priority="686" dxfId="0" stopIfTrue="1">
      <formula>AND(Y72&lt;&gt;0,X$17&lt;&gt;0)</formula>
    </cfRule>
    <cfRule type="expression" priority="687" dxfId="2" stopIfTrue="1">
      <formula>OR(Y72=0,X$17=0)</formula>
    </cfRule>
  </conditionalFormatting>
  <conditionalFormatting sqref="AC72">
    <cfRule type="expression" priority="688" dxfId="0" stopIfTrue="1">
      <formula>AND($H72="X",AA$17&lt;&gt;0)</formula>
    </cfRule>
    <cfRule type="expression" priority="689" dxfId="0" stopIfTrue="1">
      <formula>AND(AB72&lt;&gt;0,AA$17&lt;&gt;0)</formula>
    </cfRule>
    <cfRule type="expression" priority="690" dxfId="2" stopIfTrue="1">
      <formula>OR(AB72=0,AA$17=0)</formula>
    </cfRule>
  </conditionalFormatting>
  <conditionalFormatting sqref="K73">
    <cfRule type="expression" priority="691" dxfId="0" stopIfTrue="1">
      <formula>AND($H73="X",I$17&lt;&gt;0)</formula>
    </cfRule>
    <cfRule type="expression" priority="692" dxfId="0" stopIfTrue="1">
      <formula>AND(J73&lt;&gt;0,I$17&lt;&gt;0)</formula>
    </cfRule>
    <cfRule type="expression" priority="693" dxfId="2" stopIfTrue="1">
      <formula>OR(J73=0,I$17=0)</formula>
    </cfRule>
  </conditionalFormatting>
  <conditionalFormatting sqref="Q73">
    <cfRule type="expression" priority="694" dxfId="0" stopIfTrue="1">
      <formula>AND($H73="X",O$17&lt;&gt;0)</formula>
    </cfRule>
    <cfRule type="expression" priority="695" dxfId="0" stopIfTrue="1">
      <formula>AND(P73&lt;&gt;0,O$17&lt;&gt;0)</formula>
    </cfRule>
    <cfRule type="expression" priority="696" dxfId="2" stopIfTrue="1">
      <formula>OR(P73=0,O$17=0)</formula>
    </cfRule>
  </conditionalFormatting>
  <conditionalFormatting sqref="T73">
    <cfRule type="expression" priority="697" dxfId="0" stopIfTrue="1">
      <formula>AND($H73="X",R$17&lt;&gt;0)</formula>
    </cfRule>
    <cfRule type="expression" priority="698" dxfId="0" stopIfTrue="1">
      <formula>AND(S73&lt;&gt;0,R$17&lt;&gt;0)</formula>
    </cfRule>
    <cfRule type="expression" priority="699" dxfId="2" stopIfTrue="1">
      <formula>OR(S73=0,R$17=0)</formula>
    </cfRule>
  </conditionalFormatting>
  <conditionalFormatting sqref="Z73">
    <cfRule type="expression" priority="700" dxfId="0" stopIfTrue="1">
      <formula>AND($H73="X",X$17&lt;&gt;0)</formula>
    </cfRule>
    <cfRule type="expression" priority="701" dxfId="0" stopIfTrue="1">
      <formula>AND(Y73&lt;&gt;0,X$17&lt;&gt;0)</formula>
    </cfRule>
    <cfRule type="expression" priority="702" dxfId="2" stopIfTrue="1">
      <formula>OR(Y73=0,X$17=0)</formula>
    </cfRule>
  </conditionalFormatting>
  <conditionalFormatting sqref="AC73">
    <cfRule type="expression" priority="703" dxfId="0" stopIfTrue="1">
      <formula>AND($H73="X",AA$17&lt;&gt;0)</formula>
    </cfRule>
    <cfRule type="expression" priority="704" dxfId="0" stopIfTrue="1">
      <formula>AND(AB73&lt;&gt;0,AA$17&lt;&gt;0)</formula>
    </cfRule>
    <cfRule type="expression" priority="705" dxfId="2" stopIfTrue="1">
      <formula>OR(AB73=0,AA$17=0)</formula>
    </cfRule>
  </conditionalFormatting>
  <conditionalFormatting sqref="I74">
    <cfRule type="cellIs" priority="706" dxfId="0" operator="equal" stopIfTrue="1">
      <formula>"X"</formula>
    </cfRule>
  </conditionalFormatting>
  <conditionalFormatting sqref="L74">
    <cfRule type="cellIs" priority="707" dxfId="0" operator="equal" stopIfTrue="1">
      <formula>"X"</formula>
    </cfRule>
  </conditionalFormatting>
  <conditionalFormatting sqref="O74">
    <cfRule type="cellIs" priority="708" dxfId="0" operator="equal" stopIfTrue="1">
      <formula>"X"</formula>
    </cfRule>
  </conditionalFormatting>
  <conditionalFormatting sqref="X74">
    <cfRule type="cellIs" priority="709" dxfId="0" operator="equal" stopIfTrue="1">
      <formula>"X"</formula>
    </cfRule>
  </conditionalFormatting>
  <conditionalFormatting sqref="AA74">
    <cfRule type="cellIs" priority="710" dxfId="0" operator="equal" stopIfTrue="1">
      <formula>"X"</formula>
    </cfRule>
  </conditionalFormatting>
  <conditionalFormatting sqref="K74">
    <cfRule type="expression" priority="711" dxfId="0" stopIfTrue="1">
      <formula>AND($H74="X",I$17&lt;&gt;0)</formula>
    </cfRule>
    <cfRule type="expression" priority="712" dxfId="0" stopIfTrue="1">
      <formula>AND(J74&lt;&gt;0,I$17&lt;&gt;0)</formula>
    </cfRule>
    <cfRule type="expression" priority="713" dxfId="2" stopIfTrue="1">
      <formula>OR(J74=0,I$17=0)</formula>
    </cfRule>
  </conditionalFormatting>
  <conditionalFormatting sqref="N74">
    <cfRule type="expression" priority="714" dxfId="0" stopIfTrue="1">
      <formula>AND($H74="X",L$17&lt;&gt;0)</formula>
    </cfRule>
    <cfRule type="expression" priority="715" dxfId="0" stopIfTrue="1">
      <formula>AND(M74&lt;&gt;0,L$17&lt;&gt;0)</formula>
    </cfRule>
    <cfRule type="expression" priority="716" dxfId="2" stopIfTrue="1">
      <formula>OR(M74=0,L$17=0)</formula>
    </cfRule>
  </conditionalFormatting>
  <conditionalFormatting sqref="Q74">
    <cfRule type="expression" priority="717" dxfId="0" stopIfTrue="1">
      <formula>AND($H74="X",O$17&lt;&gt;0)</formula>
    </cfRule>
    <cfRule type="expression" priority="718" dxfId="0" stopIfTrue="1">
      <formula>AND(P74&lt;&gt;0,O$17&lt;&gt;0)</formula>
    </cfRule>
    <cfRule type="expression" priority="719" dxfId="2" stopIfTrue="1">
      <formula>OR(P74=0,O$17=0)</formula>
    </cfRule>
  </conditionalFormatting>
  <conditionalFormatting sqref="T74">
    <cfRule type="expression" priority="720" dxfId="0" stopIfTrue="1">
      <formula>AND($H74="X",R$17&lt;&gt;0)</formula>
    </cfRule>
    <cfRule type="expression" priority="721" dxfId="0" stopIfTrue="1">
      <formula>AND(S74&lt;&gt;0,R$17&lt;&gt;0)</formula>
    </cfRule>
    <cfRule type="expression" priority="722" dxfId="2" stopIfTrue="1">
      <formula>OR(S74=0,R$17=0)</formula>
    </cfRule>
  </conditionalFormatting>
  <conditionalFormatting sqref="Z74">
    <cfRule type="expression" priority="723" dxfId="0" stopIfTrue="1">
      <formula>AND($H74="X",X$17&lt;&gt;0)</formula>
    </cfRule>
    <cfRule type="expression" priority="724" dxfId="0" stopIfTrue="1">
      <formula>AND(Y74&lt;&gt;0,X$17&lt;&gt;0)</formula>
    </cfRule>
    <cfRule type="expression" priority="725" dxfId="2" stopIfTrue="1">
      <formula>OR(Y74=0,X$17=0)</formula>
    </cfRule>
  </conditionalFormatting>
  <conditionalFormatting sqref="AC74">
    <cfRule type="expression" priority="726" dxfId="0" stopIfTrue="1">
      <formula>AND($H74="X",AA$17&lt;&gt;0)</formula>
    </cfRule>
    <cfRule type="expression" priority="727" dxfId="0" stopIfTrue="1">
      <formula>AND(AB74&lt;&gt;0,AA$17&lt;&gt;0)</formula>
    </cfRule>
    <cfRule type="expression" priority="728" dxfId="2" stopIfTrue="1">
      <formula>OR(AB74=0,AA$17=0)</formula>
    </cfRule>
  </conditionalFormatting>
  <conditionalFormatting sqref="I75">
    <cfRule type="cellIs" priority="729" dxfId="0" operator="equal" stopIfTrue="1">
      <formula>"X"</formula>
    </cfRule>
  </conditionalFormatting>
  <conditionalFormatting sqref="L75">
    <cfRule type="cellIs" priority="730" dxfId="0" operator="equal" stopIfTrue="1">
      <formula>"X"</formula>
    </cfRule>
  </conditionalFormatting>
  <conditionalFormatting sqref="O75">
    <cfRule type="cellIs" priority="731" dxfId="0" operator="equal" stopIfTrue="1">
      <formula>"X"</formula>
    </cfRule>
  </conditionalFormatting>
  <conditionalFormatting sqref="R75">
    <cfRule type="cellIs" priority="732" dxfId="0" operator="equal" stopIfTrue="1">
      <formula>"X"</formula>
    </cfRule>
  </conditionalFormatting>
  <conditionalFormatting sqref="X75">
    <cfRule type="cellIs" priority="733" dxfId="0" operator="equal" stopIfTrue="1">
      <formula>"X"</formula>
    </cfRule>
  </conditionalFormatting>
  <conditionalFormatting sqref="AA75">
    <cfRule type="cellIs" priority="734" dxfId="0" operator="equal" stopIfTrue="1">
      <formula>"X"</formula>
    </cfRule>
  </conditionalFormatting>
  <conditionalFormatting sqref="K75">
    <cfRule type="expression" priority="735" dxfId="0" stopIfTrue="1">
      <formula>AND($H75="X",I$17&lt;&gt;0)</formula>
    </cfRule>
    <cfRule type="expression" priority="736" dxfId="0" stopIfTrue="1">
      <formula>AND(J75&lt;&gt;0,I$17&lt;&gt;0)</formula>
    </cfRule>
    <cfRule type="expression" priority="737" dxfId="2" stopIfTrue="1">
      <formula>OR(J75=0,I$17=0)</formula>
    </cfRule>
  </conditionalFormatting>
  <conditionalFormatting sqref="N75">
    <cfRule type="expression" priority="738" dxfId="0" stopIfTrue="1">
      <formula>AND($H75="X",L$17&lt;&gt;0)</formula>
    </cfRule>
    <cfRule type="expression" priority="739" dxfId="0" stopIfTrue="1">
      <formula>AND(M75&lt;&gt;0,L$17&lt;&gt;0)</formula>
    </cfRule>
    <cfRule type="expression" priority="740" dxfId="2" stopIfTrue="1">
      <formula>OR(M75=0,L$17=0)</formula>
    </cfRule>
  </conditionalFormatting>
  <conditionalFormatting sqref="Q75">
    <cfRule type="expression" priority="741" dxfId="0" stopIfTrue="1">
      <formula>AND($H75="X",O$17&lt;&gt;0)</formula>
    </cfRule>
    <cfRule type="expression" priority="742" dxfId="0" stopIfTrue="1">
      <formula>AND(P75&lt;&gt;0,O$17&lt;&gt;0)</formula>
    </cfRule>
    <cfRule type="expression" priority="743" dxfId="2" stopIfTrue="1">
      <formula>OR(P75=0,O$17=0)</formula>
    </cfRule>
  </conditionalFormatting>
  <conditionalFormatting sqref="T75">
    <cfRule type="expression" priority="744" dxfId="0" stopIfTrue="1">
      <formula>AND($H75="X",R$17&lt;&gt;0)</formula>
    </cfRule>
    <cfRule type="expression" priority="745" dxfId="0" stopIfTrue="1">
      <formula>AND(S75&lt;&gt;0,R$17&lt;&gt;0)</formula>
    </cfRule>
    <cfRule type="expression" priority="746" dxfId="2" stopIfTrue="1">
      <formula>OR(S75=0,R$17=0)</formula>
    </cfRule>
  </conditionalFormatting>
  <conditionalFormatting sqref="Z75">
    <cfRule type="expression" priority="747" dxfId="0" stopIfTrue="1">
      <formula>AND($H75="X",X$17&lt;&gt;0)</formula>
    </cfRule>
    <cfRule type="expression" priority="748" dxfId="0" stopIfTrue="1">
      <formula>AND(Y75&lt;&gt;0,X$17&lt;&gt;0)</formula>
    </cfRule>
    <cfRule type="expression" priority="749" dxfId="2" stopIfTrue="1">
      <formula>OR(Y75=0,X$17=0)</formula>
    </cfRule>
  </conditionalFormatting>
  <conditionalFormatting sqref="AC75">
    <cfRule type="expression" priority="750" dxfId="0" stopIfTrue="1">
      <formula>AND($H75="X",AA$17&lt;&gt;0)</formula>
    </cfRule>
    <cfRule type="expression" priority="751" dxfId="0" stopIfTrue="1">
      <formula>AND(AB75&lt;&gt;0,AA$17&lt;&gt;0)</formula>
    </cfRule>
    <cfRule type="expression" priority="752" dxfId="2" stopIfTrue="1">
      <formula>OR(AB75=0,AA$17=0)</formula>
    </cfRule>
  </conditionalFormatting>
  <conditionalFormatting sqref="AD61">
    <cfRule type="cellIs" priority="753" dxfId="0" operator="equal" stopIfTrue="1">
      <formula>"X"</formula>
    </cfRule>
  </conditionalFormatting>
  <conditionalFormatting sqref="AF61">
    <cfRule type="expression" priority="754" dxfId="0" stopIfTrue="1">
      <formula>AND($H61="X",AD$17&lt;&gt;0)</formula>
    </cfRule>
    <cfRule type="expression" priority="755" dxfId="0" stopIfTrue="1">
      <formula>AND(AE61&lt;&gt;0,AD$17&lt;&gt;0)</formula>
    </cfRule>
    <cfRule type="expression" priority="756" dxfId="2" stopIfTrue="1">
      <formula>OR(AE61=0,AD$17=0)</formula>
    </cfRule>
  </conditionalFormatting>
  <conditionalFormatting sqref="AD62">
    <cfRule type="cellIs" priority="757" dxfId="0" operator="equal" stopIfTrue="1">
      <formula>"X"</formula>
    </cfRule>
  </conditionalFormatting>
  <conditionalFormatting sqref="AF62">
    <cfRule type="expression" priority="758" dxfId="0" stopIfTrue="1">
      <formula>AND($H62="X",AD$17&lt;&gt;0)</formula>
    </cfRule>
    <cfRule type="expression" priority="759" dxfId="0" stopIfTrue="1">
      <formula>AND(AE62&lt;&gt;0,AD$17&lt;&gt;0)</formula>
    </cfRule>
    <cfRule type="expression" priority="760" dxfId="2" stopIfTrue="1">
      <formula>OR(AE62=0,AD$17=0)</formula>
    </cfRule>
  </conditionalFormatting>
  <conditionalFormatting sqref="AD74">
    <cfRule type="cellIs" priority="761" dxfId="0" operator="equal" stopIfTrue="1">
      <formula>"X"</formula>
    </cfRule>
  </conditionalFormatting>
  <conditionalFormatting sqref="AF74">
    <cfRule type="expression" priority="762" dxfId="0" stopIfTrue="1">
      <formula>AND($H74="X",AD$17&lt;&gt;0)</formula>
    </cfRule>
    <cfRule type="expression" priority="763" dxfId="0" stopIfTrue="1">
      <formula>AND(AE74&lt;&gt;0,AD$17&lt;&gt;0)</formula>
    </cfRule>
    <cfRule type="expression" priority="764" dxfId="2" stopIfTrue="1">
      <formula>OR(AE74=0,AD$17=0)</formula>
    </cfRule>
  </conditionalFormatting>
  <conditionalFormatting sqref="N73">
    <cfRule type="expression" priority="765" dxfId="0" stopIfTrue="1">
      <formula>AND($H73="X",L$17&lt;&gt;0)</formula>
    </cfRule>
    <cfRule type="expression" priority="766" dxfId="0" stopIfTrue="1">
      <formula>AND(M73&lt;&gt;0,L$17&lt;&gt;0)</formula>
    </cfRule>
    <cfRule type="expression" priority="767" dxfId="2" stopIfTrue="1">
      <formula>OR(M73=0,L$17=0)</formula>
    </cfRule>
  </conditionalFormatting>
  <conditionalFormatting sqref="AG60">
    <cfRule type="cellIs" priority="768" dxfId="0" operator="equal" stopIfTrue="1">
      <formula>"X"</formula>
    </cfRule>
  </conditionalFormatting>
  <conditionalFormatting sqref="AI60">
    <cfRule type="expression" priority="769" dxfId="0" stopIfTrue="1">
      <formula>AND($H60="X",AG$17&lt;&gt;0)</formula>
    </cfRule>
    <cfRule type="expression" priority="770" dxfId="0" stopIfTrue="1">
      <formula>AND(AH60&lt;&gt;0,AG$17&lt;&gt;0)</formula>
    </cfRule>
    <cfRule type="expression" priority="771" dxfId="2" stopIfTrue="1">
      <formula>OR(AH60=0,AG$17=0)</formula>
    </cfRule>
  </conditionalFormatting>
  <conditionalFormatting sqref="AG61">
    <cfRule type="cellIs" priority="772" dxfId="0" operator="equal" stopIfTrue="1">
      <formula>"X"</formula>
    </cfRule>
  </conditionalFormatting>
  <conditionalFormatting sqref="AI61">
    <cfRule type="expression" priority="773" dxfId="0" stopIfTrue="1">
      <formula>AND($H61="X",AG$17&lt;&gt;0)</formula>
    </cfRule>
    <cfRule type="expression" priority="774" dxfId="0" stopIfTrue="1">
      <formula>AND(AH61&lt;&gt;0,AG$17&lt;&gt;0)</formula>
    </cfRule>
    <cfRule type="expression" priority="775" dxfId="2" stopIfTrue="1">
      <formula>OR(AH61=0,AG$17=0)</formula>
    </cfRule>
  </conditionalFormatting>
  <conditionalFormatting sqref="AG62">
    <cfRule type="cellIs" priority="776" dxfId="0" operator="equal" stopIfTrue="1">
      <formula>"X"</formula>
    </cfRule>
  </conditionalFormatting>
  <conditionalFormatting sqref="AI62">
    <cfRule type="expression" priority="777" dxfId="0" stopIfTrue="1">
      <formula>AND($H62="X",AG$17&lt;&gt;0)</formula>
    </cfRule>
    <cfRule type="expression" priority="778" dxfId="0" stopIfTrue="1">
      <formula>AND(AH62&lt;&gt;0,AG$17&lt;&gt;0)</formula>
    </cfRule>
    <cfRule type="expression" priority="779" dxfId="2" stopIfTrue="1">
      <formula>OR(AH62=0,AG$17=0)</formula>
    </cfRule>
  </conditionalFormatting>
  <conditionalFormatting sqref="AG63">
    <cfRule type="cellIs" priority="780" dxfId="0" operator="equal" stopIfTrue="1">
      <formula>"X"</formula>
    </cfRule>
  </conditionalFormatting>
  <conditionalFormatting sqref="AI63">
    <cfRule type="expression" priority="781" dxfId="0" stopIfTrue="1">
      <formula>AND($H63="X",AG$17&lt;&gt;0)</formula>
    </cfRule>
    <cfRule type="expression" priority="782" dxfId="0" stopIfTrue="1">
      <formula>AND(AH63&lt;&gt;0,AG$17&lt;&gt;0)</formula>
    </cfRule>
    <cfRule type="expression" priority="783" dxfId="2" stopIfTrue="1">
      <formula>OR(AH63=0,AG$17=0)</formula>
    </cfRule>
  </conditionalFormatting>
  <conditionalFormatting sqref="AG64">
    <cfRule type="cellIs" priority="784" dxfId="0" operator="equal" stopIfTrue="1">
      <formula>"X"</formula>
    </cfRule>
  </conditionalFormatting>
  <conditionalFormatting sqref="AI64">
    <cfRule type="expression" priority="785" dxfId="0" stopIfTrue="1">
      <formula>AND($H64="X",AG$17&lt;&gt;0)</formula>
    </cfRule>
    <cfRule type="expression" priority="786" dxfId="0" stopIfTrue="1">
      <formula>AND(AH64&lt;&gt;0,AG$17&lt;&gt;0)</formula>
    </cfRule>
    <cfRule type="expression" priority="787" dxfId="2" stopIfTrue="1">
      <formula>OR(AH64=0,AG$17=0)</formula>
    </cfRule>
  </conditionalFormatting>
  <conditionalFormatting sqref="AG65">
    <cfRule type="cellIs" priority="788" dxfId="0" operator="equal" stopIfTrue="1">
      <formula>"X"</formula>
    </cfRule>
  </conditionalFormatting>
  <conditionalFormatting sqref="AI65">
    <cfRule type="expression" priority="789" dxfId="0" stopIfTrue="1">
      <formula>AND($H65="X",AG$17&lt;&gt;0)</formula>
    </cfRule>
    <cfRule type="expression" priority="790" dxfId="0" stopIfTrue="1">
      <formula>AND(AH65&lt;&gt;0,AG$17&lt;&gt;0)</formula>
    </cfRule>
    <cfRule type="expression" priority="791" dxfId="2" stopIfTrue="1">
      <formula>OR(AH65=0,AG$17=0)</formula>
    </cfRule>
  </conditionalFormatting>
  <conditionalFormatting sqref="AG66">
    <cfRule type="cellIs" priority="792" dxfId="0" operator="equal" stopIfTrue="1">
      <formula>"X"</formula>
    </cfRule>
  </conditionalFormatting>
  <conditionalFormatting sqref="AI66">
    <cfRule type="expression" priority="793" dxfId="0" stopIfTrue="1">
      <formula>AND($H66="X",AG$17&lt;&gt;0)</formula>
    </cfRule>
    <cfRule type="expression" priority="794" dxfId="0" stopIfTrue="1">
      <formula>AND(AH66&lt;&gt;0,AG$17&lt;&gt;0)</formula>
    </cfRule>
    <cfRule type="expression" priority="795" dxfId="2" stopIfTrue="1">
      <formula>OR(AH66=0,AG$17=0)</formula>
    </cfRule>
  </conditionalFormatting>
  <conditionalFormatting sqref="AG67">
    <cfRule type="cellIs" priority="796" dxfId="0" operator="equal" stopIfTrue="1">
      <formula>"X"</formula>
    </cfRule>
  </conditionalFormatting>
  <conditionalFormatting sqref="AI67">
    <cfRule type="expression" priority="797" dxfId="0" stopIfTrue="1">
      <formula>AND($H67="X",AG$17&lt;&gt;0)</formula>
    </cfRule>
    <cfRule type="expression" priority="798" dxfId="0" stopIfTrue="1">
      <formula>AND(AH67&lt;&gt;0,AG$17&lt;&gt;0)</formula>
    </cfRule>
    <cfRule type="expression" priority="799" dxfId="2" stopIfTrue="1">
      <formula>OR(AH67=0,AG$17=0)</formula>
    </cfRule>
  </conditionalFormatting>
  <conditionalFormatting sqref="AG68">
    <cfRule type="cellIs" priority="800" dxfId="0" operator="equal" stopIfTrue="1">
      <formula>"X"</formula>
    </cfRule>
  </conditionalFormatting>
  <conditionalFormatting sqref="AI68">
    <cfRule type="expression" priority="801" dxfId="0" stopIfTrue="1">
      <formula>AND($H68="X",AG$17&lt;&gt;0)</formula>
    </cfRule>
    <cfRule type="expression" priority="802" dxfId="0" stopIfTrue="1">
      <formula>AND(AH68&lt;&gt;0,AG$17&lt;&gt;0)</formula>
    </cfRule>
    <cfRule type="expression" priority="803" dxfId="2" stopIfTrue="1">
      <formula>OR(AH68=0,AG$17=0)</formula>
    </cfRule>
  </conditionalFormatting>
  <conditionalFormatting sqref="AI69">
    <cfRule type="expression" priority="804" dxfId="0" stopIfTrue="1">
      <formula>AND($H69="X",AG$17&lt;&gt;0)</formula>
    </cfRule>
    <cfRule type="expression" priority="805" dxfId="0" stopIfTrue="1">
      <formula>AND(AH69&lt;&gt;0,AG$17&lt;&gt;0)</formula>
    </cfRule>
    <cfRule type="expression" priority="806" dxfId="2" stopIfTrue="1">
      <formula>OR(AH69=0,AG$17=0)</formula>
    </cfRule>
  </conditionalFormatting>
  <conditionalFormatting sqref="AI70">
    <cfRule type="expression" priority="807" dxfId="0" stopIfTrue="1">
      <formula>AND($H70="X",AG$17&lt;&gt;0)</formula>
    </cfRule>
    <cfRule type="expression" priority="808" dxfId="0" stopIfTrue="1">
      <formula>AND(AH70&lt;&gt;0,AG$17&lt;&gt;0)</formula>
    </cfRule>
    <cfRule type="expression" priority="809" dxfId="2" stopIfTrue="1">
      <formula>OR(AH70=0,AG$17=0)</formula>
    </cfRule>
  </conditionalFormatting>
  <conditionalFormatting sqref="AI71">
    <cfRule type="expression" priority="810" dxfId="0" stopIfTrue="1">
      <formula>AND($H71="X",AG$17&lt;&gt;0)</formula>
    </cfRule>
    <cfRule type="expression" priority="811" dxfId="0" stopIfTrue="1">
      <formula>AND(AH71&lt;&gt;0,AG$17&lt;&gt;0)</formula>
    </cfRule>
    <cfRule type="expression" priority="812" dxfId="2" stopIfTrue="1">
      <formula>OR(AH71=0,AG$17=0)</formula>
    </cfRule>
  </conditionalFormatting>
  <conditionalFormatting sqref="AI72">
    <cfRule type="expression" priority="813" dxfId="0" stopIfTrue="1">
      <formula>AND($H72="X",AG$17&lt;&gt;0)</formula>
    </cfRule>
    <cfRule type="expression" priority="814" dxfId="0" stopIfTrue="1">
      <formula>AND(AH72&lt;&gt;0,AG$17&lt;&gt;0)</formula>
    </cfRule>
    <cfRule type="expression" priority="815" dxfId="2" stopIfTrue="1">
      <formula>OR(AH72=0,AG$17=0)</formula>
    </cfRule>
  </conditionalFormatting>
  <conditionalFormatting sqref="AI73">
    <cfRule type="expression" priority="816" dxfId="0" stopIfTrue="1">
      <formula>AND($H73="X",AG$17&lt;&gt;0)</formula>
    </cfRule>
    <cfRule type="expression" priority="817" dxfId="0" stopIfTrue="1">
      <formula>AND(AH73&lt;&gt;0,AG$17&lt;&gt;0)</formula>
    </cfRule>
    <cfRule type="expression" priority="818" dxfId="2" stopIfTrue="1">
      <formula>OR(AH73=0,AG$17=0)</formula>
    </cfRule>
  </conditionalFormatting>
  <conditionalFormatting sqref="AG74">
    <cfRule type="cellIs" priority="819" dxfId="0" operator="equal" stopIfTrue="1">
      <formula>"X"</formula>
    </cfRule>
  </conditionalFormatting>
  <conditionalFormatting sqref="AI74">
    <cfRule type="expression" priority="820" dxfId="0" stopIfTrue="1">
      <formula>AND($H74="X",AG$17&lt;&gt;0)</formula>
    </cfRule>
    <cfRule type="expression" priority="821" dxfId="0" stopIfTrue="1">
      <formula>AND(AH74&lt;&gt;0,AG$17&lt;&gt;0)</formula>
    </cfRule>
    <cfRule type="expression" priority="822" dxfId="2" stopIfTrue="1">
      <formula>OR(AH74=0,AG$17=0)</formula>
    </cfRule>
  </conditionalFormatting>
  <conditionalFormatting sqref="AG75">
    <cfRule type="cellIs" priority="823" dxfId="0" operator="equal" stopIfTrue="1">
      <formula>"X"</formula>
    </cfRule>
  </conditionalFormatting>
  <conditionalFormatting sqref="AI75">
    <cfRule type="expression" priority="824" dxfId="0" stopIfTrue="1">
      <formula>AND($H75="X",AG$17&lt;&gt;0)</formula>
    </cfRule>
    <cfRule type="expression" priority="825" dxfId="0" stopIfTrue="1">
      <formula>AND(AH75&lt;&gt;0,AG$17&lt;&gt;0)</formula>
    </cfRule>
    <cfRule type="expression" priority="826" dxfId="2" stopIfTrue="1">
      <formula>OR(AH75=0,AG$17=0)</formula>
    </cfRule>
  </conditionalFormatting>
  <conditionalFormatting sqref="AG78">
    <cfRule type="cellIs" priority="827" dxfId="0" operator="equal" stopIfTrue="1">
      <formula>"X"</formula>
    </cfRule>
  </conditionalFormatting>
  <conditionalFormatting sqref="AI78">
    <cfRule type="expression" priority="828" dxfId="0" stopIfTrue="1">
      <formula>AND($H78="X",AG$17&lt;&gt;0)</formula>
    </cfRule>
    <cfRule type="expression" priority="829" dxfId="0" stopIfTrue="1">
      <formula>AND(AH78&lt;&gt;0,AG$17&lt;&gt;0)</formula>
    </cfRule>
    <cfRule type="expression" priority="830" dxfId="2" stopIfTrue="1">
      <formula>OR(AH78=0,AG$17=0)</formula>
    </cfRule>
  </conditionalFormatting>
  <conditionalFormatting sqref="AG79">
    <cfRule type="cellIs" priority="831" dxfId="0" operator="equal" stopIfTrue="1">
      <formula>"X"</formula>
    </cfRule>
  </conditionalFormatting>
  <conditionalFormatting sqref="AI79">
    <cfRule type="expression" priority="832" dxfId="0" stopIfTrue="1">
      <formula>AND($H79="X",AG$17&lt;&gt;0)</formula>
    </cfRule>
    <cfRule type="expression" priority="833" dxfId="0" stopIfTrue="1">
      <formula>AND(AH79&lt;&gt;0,AG$17&lt;&gt;0)</formula>
    </cfRule>
    <cfRule type="expression" priority="834" dxfId="2" stopIfTrue="1">
      <formula>OR(AH79=0,AG$17=0)</formula>
    </cfRule>
  </conditionalFormatting>
  <conditionalFormatting sqref="AI80">
    <cfRule type="expression" priority="835" dxfId="0" stopIfTrue="1">
      <formula>AND($H80="X",AG$17&lt;&gt;0)</formula>
    </cfRule>
    <cfRule type="expression" priority="836" dxfId="0" stopIfTrue="1">
      <formula>AND(AH80&lt;&gt;0,AG$17&lt;&gt;0)</formula>
    </cfRule>
    <cfRule type="expression" priority="837" dxfId="2" stopIfTrue="1">
      <formula>OR(AH80=0,AG$17=0)</formula>
    </cfRule>
  </conditionalFormatting>
  <conditionalFormatting sqref="AI81">
    <cfRule type="expression" priority="838" dxfId="0" stopIfTrue="1">
      <formula>AND($H81="X",AG$17&lt;&gt;0)</formula>
    </cfRule>
    <cfRule type="expression" priority="839" dxfId="0" stopIfTrue="1">
      <formula>AND(AH81&lt;&gt;0,AG$17&lt;&gt;0)</formula>
    </cfRule>
    <cfRule type="expression" priority="840" dxfId="2" stopIfTrue="1">
      <formula>OR(AH81=0,AG$17=0)</formula>
    </cfRule>
  </conditionalFormatting>
  <conditionalFormatting sqref="AG82">
    <cfRule type="cellIs" priority="841" dxfId="0" operator="equal" stopIfTrue="1">
      <formula>"X"</formula>
    </cfRule>
  </conditionalFormatting>
  <conditionalFormatting sqref="AI82">
    <cfRule type="expression" priority="842" dxfId="0" stopIfTrue="1">
      <formula>AND($H82="X",AG$17&lt;&gt;0)</formula>
    </cfRule>
    <cfRule type="expression" priority="843" dxfId="0" stopIfTrue="1">
      <formula>AND(AH82&lt;&gt;0,AG$17&lt;&gt;0)</formula>
    </cfRule>
    <cfRule type="expression" priority="844" dxfId="2" stopIfTrue="1">
      <formula>OR(AH82=0,AG$17=0)</formula>
    </cfRule>
  </conditionalFormatting>
  <conditionalFormatting sqref="AI83">
    <cfRule type="expression" priority="845" dxfId="0" stopIfTrue="1">
      <formula>AND($H83="X",AG$17&lt;&gt;0)</formula>
    </cfRule>
    <cfRule type="expression" priority="846" dxfId="0" stopIfTrue="1">
      <formula>AND(AH83&lt;&gt;0,AG$17&lt;&gt;0)</formula>
    </cfRule>
    <cfRule type="expression" priority="847" dxfId="2" stopIfTrue="1">
      <formula>OR(AH83=0,AG$17=0)</formula>
    </cfRule>
  </conditionalFormatting>
  <conditionalFormatting sqref="AI84">
    <cfRule type="expression" priority="848" dxfId="0" stopIfTrue="1">
      <formula>AND($H84="X",AG$17&lt;&gt;0)</formula>
    </cfRule>
    <cfRule type="expression" priority="849" dxfId="0" stopIfTrue="1">
      <formula>AND(AH84&lt;&gt;0,AG$17&lt;&gt;0)</formula>
    </cfRule>
    <cfRule type="expression" priority="850" dxfId="2" stopIfTrue="1">
      <formula>OR(AH84=0,AG$17=0)</formula>
    </cfRule>
  </conditionalFormatting>
  <conditionalFormatting sqref="AG85">
    <cfRule type="cellIs" priority="851" dxfId="0" operator="equal" stopIfTrue="1">
      <formula>"X"</formula>
    </cfRule>
  </conditionalFormatting>
  <conditionalFormatting sqref="AI85">
    <cfRule type="expression" priority="852" dxfId="0" stopIfTrue="1">
      <formula>AND($H85="X",AG$17&lt;&gt;0)</formula>
    </cfRule>
    <cfRule type="expression" priority="853" dxfId="0" stopIfTrue="1">
      <formula>AND(AH85&lt;&gt;0,AG$17&lt;&gt;0)</formula>
    </cfRule>
    <cfRule type="expression" priority="854" dxfId="2" stopIfTrue="1">
      <formula>OR(AH85=0,AG$17=0)</formula>
    </cfRule>
  </conditionalFormatting>
  <conditionalFormatting sqref="AG86">
    <cfRule type="cellIs" priority="855" dxfId="0" operator="equal" stopIfTrue="1">
      <formula>"X"</formula>
    </cfRule>
  </conditionalFormatting>
  <conditionalFormatting sqref="AI86">
    <cfRule type="expression" priority="856" dxfId="0" stopIfTrue="1">
      <formula>AND($H86="X",AG$17&lt;&gt;0)</formula>
    </cfRule>
    <cfRule type="expression" priority="857" dxfId="0" stopIfTrue="1">
      <formula>AND(AH86&lt;&gt;0,AG$17&lt;&gt;0)</formula>
    </cfRule>
    <cfRule type="expression" priority="858" dxfId="2" stopIfTrue="1">
      <formula>OR(AH86=0,AG$17=0)</formula>
    </cfRule>
  </conditionalFormatting>
  <conditionalFormatting sqref="AD78">
    <cfRule type="cellIs" priority="859" dxfId="0" operator="equal" stopIfTrue="1">
      <formula>"X"</formula>
    </cfRule>
  </conditionalFormatting>
  <conditionalFormatting sqref="AF78">
    <cfRule type="expression" priority="860" dxfId="0" stopIfTrue="1">
      <formula>AND($H78="X",AD$17&lt;&gt;0)</formula>
    </cfRule>
    <cfRule type="expression" priority="861" dxfId="0" stopIfTrue="1">
      <formula>AND(AE78&lt;&gt;0,AD$17&lt;&gt;0)</formula>
    </cfRule>
    <cfRule type="expression" priority="862" dxfId="2" stopIfTrue="1">
      <formula>OR(AE78=0,AD$17=0)</formula>
    </cfRule>
  </conditionalFormatting>
  <conditionalFormatting sqref="AD79">
    <cfRule type="cellIs" priority="863" dxfId="0" operator="equal" stopIfTrue="1">
      <formula>"X"</formula>
    </cfRule>
  </conditionalFormatting>
  <conditionalFormatting sqref="AF79">
    <cfRule type="expression" priority="864" dxfId="0" stopIfTrue="1">
      <formula>AND($H79="X",AD$17&lt;&gt;0)</formula>
    </cfRule>
    <cfRule type="expression" priority="865" dxfId="0" stopIfTrue="1">
      <formula>AND(AE79&lt;&gt;0,AD$17&lt;&gt;0)</formula>
    </cfRule>
    <cfRule type="expression" priority="866" dxfId="2" stopIfTrue="1">
      <formula>OR(AE79=0,AD$17=0)</formula>
    </cfRule>
  </conditionalFormatting>
  <conditionalFormatting sqref="AF80">
    <cfRule type="expression" priority="867" dxfId="0" stopIfTrue="1">
      <formula>AND($H80="X",AD$17&lt;&gt;0)</formula>
    </cfRule>
    <cfRule type="expression" priority="868" dxfId="0" stopIfTrue="1">
      <formula>AND(AE80&lt;&gt;0,AD$17&lt;&gt;0)</formula>
    </cfRule>
    <cfRule type="expression" priority="869" dxfId="2" stopIfTrue="1">
      <formula>OR(AE80=0,AD$17=0)</formula>
    </cfRule>
  </conditionalFormatting>
  <conditionalFormatting sqref="AF81">
    <cfRule type="expression" priority="870" dxfId="0" stopIfTrue="1">
      <formula>AND($H81="X",AD$17&lt;&gt;0)</formula>
    </cfRule>
    <cfRule type="expression" priority="871" dxfId="0" stopIfTrue="1">
      <formula>AND(AE81&lt;&gt;0,AD$17&lt;&gt;0)</formula>
    </cfRule>
    <cfRule type="expression" priority="872" dxfId="2" stopIfTrue="1">
      <formula>OR(AE81=0,AD$17=0)</formula>
    </cfRule>
  </conditionalFormatting>
  <conditionalFormatting sqref="AD82">
    <cfRule type="cellIs" priority="873" dxfId="0" operator="equal" stopIfTrue="1">
      <formula>"X"</formula>
    </cfRule>
  </conditionalFormatting>
  <conditionalFormatting sqref="AF82">
    <cfRule type="expression" priority="874" dxfId="0" stopIfTrue="1">
      <formula>AND($H82="X",AD$17&lt;&gt;0)</formula>
    </cfRule>
    <cfRule type="expression" priority="875" dxfId="0" stopIfTrue="1">
      <formula>AND(AE82&lt;&gt;0,AD$17&lt;&gt;0)</formula>
    </cfRule>
    <cfRule type="expression" priority="876" dxfId="2" stopIfTrue="1">
      <formula>OR(AE82=0,AD$17=0)</formula>
    </cfRule>
  </conditionalFormatting>
  <conditionalFormatting sqref="AF83">
    <cfRule type="expression" priority="877" dxfId="0" stopIfTrue="1">
      <formula>AND($H83="X",AD$17&lt;&gt;0)</formula>
    </cfRule>
    <cfRule type="expression" priority="878" dxfId="0" stopIfTrue="1">
      <formula>AND(AE83&lt;&gt;0,AD$17&lt;&gt;0)</formula>
    </cfRule>
    <cfRule type="expression" priority="879" dxfId="2" stopIfTrue="1">
      <formula>OR(AE83=0,AD$17=0)</formula>
    </cfRule>
  </conditionalFormatting>
  <conditionalFormatting sqref="AF84">
    <cfRule type="expression" priority="880" dxfId="0" stopIfTrue="1">
      <formula>AND($H84="X",AD$17&lt;&gt;0)</formula>
    </cfRule>
    <cfRule type="expression" priority="881" dxfId="0" stopIfTrue="1">
      <formula>AND(AE84&lt;&gt;0,AD$17&lt;&gt;0)</formula>
    </cfRule>
    <cfRule type="expression" priority="882" dxfId="2" stopIfTrue="1">
      <formula>OR(AE84=0,AD$17=0)</formula>
    </cfRule>
  </conditionalFormatting>
  <conditionalFormatting sqref="AD85">
    <cfRule type="cellIs" priority="883" dxfId="0" operator="equal" stopIfTrue="1">
      <formula>"X"</formula>
    </cfRule>
  </conditionalFormatting>
  <conditionalFormatting sqref="AF85">
    <cfRule type="expression" priority="884" dxfId="0" stopIfTrue="1">
      <formula>AND($H85="X",AD$17&lt;&gt;0)</formula>
    </cfRule>
    <cfRule type="expression" priority="885" dxfId="0" stopIfTrue="1">
      <formula>AND(AE85&lt;&gt;0,AD$17&lt;&gt;0)</formula>
    </cfRule>
    <cfRule type="expression" priority="886" dxfId="2" stopIfTrue="1">
      <formula>OR(AE85=0,AD$17=0)</formula>
    </cfRule>
  </conditionalFormatting>
  <conditionalFormatting sqref="AD86">
    <cfRule type="cellIs" priority="887" dxfId="0" operator="equal" stopIfTrue="1">
      <formula>"X"</formula>
    </cfRule>
  </conditionalFormatting>
  <conditionalFormatting sqref="AF86">
    <cfRule type="expression" priority="888" dxfId="0" stopIfTrue="1">
      <formula>AND($H86="X",AD$17&lt;&gt;0)</formula>
    </cfRule>
    <cfRule type="expression" priority="889" dxfId="0" stopIfTrue="1">
      <formula>AND(AE86&lt;&gt;0,AD$17&lt;&gt;0)</formula>
    </cfRule>
    <cfRule type="expression" priority="890" dxfId="2" stopIfTrue="1">
      <formula>OR(AE86=0,AD$17=0)</formula>
    </cfRule>
  </conditionalFormatting>
  <conditionalFormatting sqref="I76">
    <cfRule type="cellIs" priority="891" dxfId="0" operator="equal" stopIfTrue="1">
      <formula>"X"</formula>
    </cfRule>
  </conditionalFormatting>
  <conditionalFormatting sqref="L76">
    <cfRule type="cellIs" priority="892" dxfId="0" operator="equal" stopIfTrue="1">
      <formula>"X"</formula>
    </cfRule>
  </conditionalFormatting>
  <conditionalFormatting sqref="O76">
    <cfRule type="cellIs" priority="893" dxfId="0" operator="equal" stopIfTrue="1">
      <formula>"X"</formula>
    </cfRule>
  </conditionalFormatting>
  <conditionalFormatting sqref="R76">
    <cfRule type="cellIs" priority="894" dxfId="0" operator="equal" stopIfTrue="1">
      <formula>"X"</formula>
    </cfRule>
  </conditionalFormatting>
  <conditionalFormatting sqref="K76">
    <cfRule type="expression" priority="895" dxfId="0" stopIfTrue="1">
      <formula>AND($H76="X",I$17&lt;&gt;0)</formula>
    </cfRule>
    <cfRule type="expression" priority="896" dxfId="0" stopIfTrue="1">
      <formula>AND(J76&lt;&gt;0,I$17&lt;&gt;0)</formula>
    </cfRule>
    <cfRule type="expression" priority="897" dxfId="2" stopIfTrue="1">
      <formula>OR(J76=0,I$17=0)</formula>
    </cfRule>
  </conditionalFormatting>
  <conditionalFormatting sqref="N76">
    <cfRule type="expression" priority="898" dxfId="0" stopIfTrue="1">
      <formula>AND($H76="X",L$17&lt;&gt;0)</formula>
    </cfRule>
    <cfRule type="expression" priority="899" dxfId="0" stopIfTrue="1">
      <formula>AND(M76&lt;&gt;0,L$17&lt;&gt;0)</formula>
    </cfRule>
    <cfRule type="expression" priority="900" dxfId="2" stopIfTrue="1">
      <formula>OR(M76=0,L$17=0)</formula>
    </cfRule>
  </conditionalFormatting>
  <conditionalFormatting sqref="Q76">
    <cfRule type="expression" priority="901" dxfId="0" stopIfTrue="1">
      <formula>AND($H76="X",O$17&lt;&gt;0)</formula>
    </cfRule>
    <cfRule type="expression" priority="902" dxfId="0" stopIfTrue="1">
      <formula>AND(P76&lt;&gt;0,O$17&lt;&gt;0)</formula>
    </cfRule>
    <cfRule type="expression" priority="903" dxfId="2" stopIfTrue="1">
      <formula>OR(P76=0,O$17=0)</formula>
    </cfRule>
  </conditionalFormatting>
  <conditionalFormatting sqref="T76">
    <cfRule type="expression" priority="904" dxfId="0" stopIfTrue="1">
      <formula>AND($H76="X",R$17&lt;&gt;0)</formula>
    </cfRule>
    <cfRule type="expression" priority="905" dxfId="0" stopIfTrue="1">
      <formula>AND(S76&lt;&gt;0,R$17&lt;&gt;0)</formula>
    </cfRule>
    <cfRule type="expression" priority="906" dxfId="2" stopIfTrue="1">
      <formula>OR(S76=0,R$17=0)</formula>
    </cfRule>
  </conditionalFormatting>
  <conditionalFormatting sqref="I77">
    <cfRule type="cellIs" priority="907" dxfId="0" operator="equal" stopIfTrue="1">
      <formula>"X"</formula>
    </cfRule>
  </conditionalFormatting>
  <conditionalFormatting sqref="L77">
    <cfRule type="cellIs" priority="908" dxfId="0" operator="equal" stopIfTrue="1">
      <formula>"X"</formula>
    </cfRule>
  </conditionalFormatting>
  <conditionalFormatting sqref="O77">
    <cfRule type="cellIs" priority="909" dxfId="0" operator="equal" stopIfTrue="1">
      <formula>"X"</formula>
    </cfRule>
  </conditionalFormatting>
  <conditionalFormatting sqref="R77">
    <cfRule type="cellIs" priority="910" dxfId="0" operator="equal" stopIfTrue="1">
      <formula>"X"</formula>
    </cfRule>
  </conditionalFormatting>
  <conditionalFormatting sqref="K77">
    <cfRule type="expression" priority="911" dxfId="0" stopIfTrue="1">
      <formula>AND($H77="X",I$17&lt;&gt;0)</formula>
    </cfRule>
    <cfRule type="expression" priority="912" dxfId="0" stopIfTrue="1">
      <formula>AND(J77&lt;&gt;0,I$17&lt;&gt;0)</formula>
    </cfRule>
    <cfRule type="expression" priority="913" dxfId="2" stopIfTrue="1">
      <formula>OR(J77=0,I$17=0)</formula>
    </cfRule>
  </conditionalFormatting>
  <conditionalFormatting sqref="N77">
    <cfRule type="expression" priority="914" dxfId="0" stopIfTrue="1">
      <formula>AND($H77="X",L$17&lt;&gt;0)</formula>
    </cfRule>
    <cfRule type="expression" priority="915" dxfId="0" stopIfTrue="1">
      <formula>AND(M77&lt;&gt;0,L$17&lt;&gt;0)</formula>
    </cfRule>
    <cfRule type="expression" priority="916" dxfId="2" stopIfTrue="1">
      <formula>OR(M77=0,L$17=0)</formula>
    </cfRule>
  </conditionalFormatting>
  <conditionalFormatting sqref="Q77">
    <cfRule type="expression" priority="917" dxfId="0" stopIfTrue="1">
      <formula>AND($H77="X",O$17&lt;&gt;0)</formula>
    </cfRule>
    <cfRule type="expression" priority="918" dxfId="0" stopIfTrue="1">
      <formula>AND(P77&lt;&gt;0,O$17&lt;&gt;0)</formula>
    </cfRule>
    <cfRule type="expression" priority="919" dxfId="2" stopIfTrue="1">
      <formula>OR(P77=0,O$17=0)</formula>
    </cfRule>
  </conditionalFormatting>
  <conditionalFormatting sqref="T77">
    <cfRule type="expression" priority="920" dxfId="0" stopIfTrue="1">
      <formula>AND($H77="X",R$17&lt;&gt;0)</formula>
    </cfRule>
    <cfRule type="expression" priority="921" dxfId="0" stopIfTrue="1">
      <formula>AND(S77&lt;&gt;0,R$17&lt;&gt;0)</formula>
    </cfRule>
    <cfRule type="expression" priority="922" dxfId="2" stopIfTrue="1">
      <formula>OR(S77=0,R$17=0)</formula>
    </cfRule>
  </conditionalFormatting>
  <conditionalFormatting sqref="I78">
    <cfRule type="cellIs" priority="923" dxfId="0" operator="equal" stopIfTrue="1">
      <formula>"X"</formula>
    </cfRule>
  </conditionalFormatting>
  <conditionalFormatting sqref="L78">
    <cfRule type="cellIs" priority="924" dxfId="0" operator="equal" stopIfTrue="1">
      <formula>"X"</formula>
    </cfRule>
  </conditionalFormatting>
  <conditionalFormatting sqref="O78">
    <cfRule type="cellIs" priority="925" dxfId="0" operator="equal" stopIfTrue="1">
      <formula>"X"</formula>
    </cfRule>
  </conditionalFormatting>
  <conditionalFormatting sqref="R78">
    <cfRule type="cellIs" priority="926" dxfId="0" operator="equal" stopIfTrue="1">
      <formula>"X"</formula>
    </cfRule>
  </conditionalFormatting>
  <conditionalFormatting sqref="X78">
    <cfRule type="cellIs" priority="927" dxfId="0" operator="equal" stopIfTrue="1">
      <formula>"X"</formula>
    </cfRule>
  </conditionalFormatting>
  <conditionalFormatting sqref="AA78">
    <cfRule type="cellIs" priority="928" dxfId="0" operator="equal" stopIfTrue="1">
      <formula>"X"</formula>
    </cfRule>
  </conditionalFormatting>
  <conditionalFormatting sqref="K78">
    <cfRule type="expression" priority="929" dxfId="0" stopIfTrue="1">
      <formula>AND($H78="X",I$17&lt;&gt;0)</formula>
    </cfRule>
    <cfRule type="expression" priority="930" dxfId="0" stopIfTrue="1">
      <formula>AND(J78&lt;&gt;0,I$17&lt;&gt;0)</formula>
    </cfRule>
    <cfRule type="expression" priority="931" dxfId="2" stopIfTrue="1">
      <formula>OR(J78=0,I$17=0)</formula>
    </cfRule>
  </conditionalFormatting>
  <conditionalFormatting sqref="N78">
    <cfRule type="expression" priority="932" dxfId="0" stopIfTrue="1">
      <formula>AND($H78="X",L$17&lt;&gt;0)</formula>
    </cfRule>
    <cfRule type="expression" priority="933" dxfId="0" stopIfTrue="1">
      <formula>AND(M78&lt;&gt;0,L$17&lt;&gt;0)</formula>
    </cfRule>
    <cfRule type="expression" priority="934" dxfId="2" stopIfTrue="1">
      <formula>OR(M78=0,L$17=0)</formula>
    </cfRule>
  </conditionalFormatting>
  <conditionalFormatting sqref="Q78">
    <cfRule type="expression" priority="935" dxfId="0" stopIfTrue="1">
      <formula>AND($H78="X",O$17&lt;&gt;0)</formula>
    </cfRule>
    <cfRule type="expression" priority="936" dxfId="0" stopIfTrue="1">
      <formula>AND(P78&lt;&gt;0,O$17&lt;&gt;0)</formula>
    </cfRule>
    <cfRule type="expression" priority="937" dxfId="2" stopIfTrue="1">
      <formula>OR(P78=0,O$17=0)</formula>
    </cfRule>
  </conditionalFormatting>
  <conditionalFormatting sqref="T78">
    <cfRule type="expression" priority="938" dxfId="0" stopIfTrue="1">
      <formula>AND($H78="X",R$17&lt;&gt;0)</formula>
    </cfRule>
    <cfRule type="expression" priority="939" dxfId="0" stopIfTrue="1">
      <formula>AND(S78&lt;&gt;0,R$17&lt;&gt;0)</formula>
    </cfRule>
    <cfRule type="expression" priority="940" dxfId="2" stopIfTrue="1">
      <formula>OR(S78=0,R$17=0)</formula>
    </cfRule>
  </conditionalFormatting>
  <conditionalFormatting sqref="Z78">
    <cfRule type="expression" priority="941" dxfId="0" stopIfTrue="1">
      <formula>AND($H78="X",X$17&lt;&gt;0)</formula>
    </cfRule>
    <cfRule type="expression" priority="942" dxfId="0" stopIfTrue="1">
      <formula>AND(Y78&lt;&gt;0,X$17&lt;&gt;0)</formula>
    </cfRule>
    <cfRule type="expression" priority="943" dxfId="2" stopIfTrue="1">
      <formula>OR(Y78=0,X$17=0)</formula>
    </cfRule>
  </conditionalFormatting>
  <conditionalFormatting sqref="AC78">
    <cfRule type="expression" priority="944" dxfId="0" stopIfTrue="1">
      <formula>AND($H78="X",AA$17&lt;&gt;0)</formula>
    </cfRule>
    <cfRule type="expression" priority="945" dxfId="0" stopIfTrue="1">
      <formula>AND(AB78&lt;&gt;0,AA$17&lt;&gt;0)</formula>
    </cfRule>
    <cfRule type="expression" priority="946" dxfId="2" stopIfTrue="1">
      <formula>OR(AB78=0,AA$17=0)</formula>
    </cfRule>
  </conditionalFormatting>
  <conditionalFormatting sqref="L79">
    <cfRule type="cellIs" priority="947" dxfId="0" operator="equal" stopIfTrue="1">
      <formula>"X"</formula>
    </cfRule>
  </conditionalFormatting>
  <conditionalFormatting sqref="O79">
    <cfRule type="cellIs" priority="948" dxfId="0" operator="equal" stopIfTrue="1">
      <formula>"X"</formula>
    </cfRule>
  </conditionalFormatting>
  <conditionalFormatting sqref="R79">
    <cfRule type="cellIs" priority="949" dxfId="0" operator="equal" stopIfTrue="1">
      <formula>"X"</formula>
    </cfRule>
  </conditionalFormatting>
  <conditionalFormatting sqref="X79">
    <cfRule type="cellIs" priority="950" dxfId="0" operator="equal" stopIfTrue="1">
      <formula>"X"</formula>
    </cfRule>
  </conditionalFormatting>
  <conditionalFormatting sqref="AA79">
    <cfRule type="cellIs" priority="951" dxfId="0" operator="equal" stopIfTrue="1">
      <formula>"X"</formula>
    </cfRule>
  </conditionalFormatting>
  <conditionalFormatting sqref="K79">
    <cfRule type="expression" priority="952" dxfId="0" stopIfTrue="1">
      <formula>AND($H79="X",I$17&lt;&gt;0)</formula>
    </cfRule>
    <cfRule type="expression" priority="953" dxfId="0" stopIfTrue="1">
      <formula>AND(J79&lt;&gt;0,I$17&lt;&gt;0)</formula>
    </cfRule>
    <cfRule type="expression" priority="954" dxfId="2" stopIfTrue="1">
      <formula>OR(J79=0,I$17=0)</formula>
    </cfRule>
  </conditionalFormatting>
  <conditionalFormatting sqref="N79">
    <cfRule type="expression" priority="955" dxfId="0" stopIfTrue="1">
      <formula>AND($H79="X",L$17&lt;&gt;0)</formula>
    </cfRule>
    <cfRule type="expression" priority="956" dxfId="0" stopIfTrue="1">
      <formula>AND(M79&lt;&gt;0,L$17&lt;&gt;0)</formula>
    </cfRule>
    <cfRule type="expression" priority="957" dxfId="2" stopIfTrue="1">
      <formula>OR(M79=0,L$17=0)</formula>
    </cfRule>
  </conditionalFormatting>
  <conditionalFormatting sqref="Q79">
    <cfRule type="expression" priority="958" dxfId="0" stopIfTrue="1">
      <formula>AND($H79="X",O$17&lt;&gt;0)</formula>
    </cfRule>
    <cfRule type="expression" priority="959" dxfId="0" stopIfTrue="1">
      <formula>AND(P79&lt;&gt;0,O$17&lt;&gt;0)</formula>
    </cfRule>
    <cfRule type="expression" priority="960" dxfId="2" stopIfTrue="1">
      <formula>OR(P79=0,O$17=0)</formula>
    </cfRule>
  </conditionalFormatting>
  <conditionalFormatting sqref="T79">
    <cfRule type="expression" priority="961" dxfId="0" stopIfTrue="1">
      <formula>AND($H79="X",R$17&lt;&gt;0)</formula>
    </cfRule>
    <cfRule type="expression" priority="962" dxfId="0" stopIfTrue="1">
      <formula>AND(S79&lt;&gt;0,R$17&lt;&gt;0)</formula>
    </cfRule>
    <cfRule type="expression" priority="963" dxfId="2" stopIfTrue="1">
      <formula>OR(S79=0,R$17=0)</formula>
    </cfRule>
  </conditionalFormatting>
  <conditionalFormatting sqref="Z79">
    <cfRule type="expression" priority="964" dxfId="0" stopIfTrue="1">
      <formula>AND($H79="X",X$17&lt;&gt;0)</formula>
    </cfRule>
    <cfRule type="expression" priority="965" dxfId="0" stopIfTrue="1">
      <formula>AND(Y79&lt;&gt;0,X$17&lt;&gt;0)</formula>
    </cfRule>
    <cfRule type="expression" priority="966" dxfId="2" stopIfTrue="1">
      <formula>OR(Y79=0,X$17=0)</formula>
    </cfRule>
  </conditionalFormatting>
  <conditionalFormatting sqref="AC79">
    <cfRule type="expression" priority="967" dxfId="0" stopIfTrue="1">
      <formula>AND($H79="X",AA$17&lt;&gt;0)</formula>
    </cfRule>
    <cfRule type="expression" priority="968" dxfId="0" stopIfTrue="1">
      <formula>AND(AB79&lt;&gt;0,AA$17&lt;&gt;0)</formula>
    </cfRule>
    <cfRule type="expression" priority="969" dxfId="2" stopIfTrue="1">
      <formula>OR(AB79=0,AA$17=0)</formula>
    </cfRule>
  </conditionalFormatting>
  <conditionalFormatting sqref="K80">
    <cfRule type="expression" priority="970" dxfId="0" stopIfTrue="1">
      <formula>AND($H80="X",I$17&lt;&gt;0)</formula>
    </cfRule>
    <cfRule type="expression" priority="971" dxfId="0" stopIfTrue="1">
      <formula>AND(J80&lt;&gt;0,I$17&lt;&gt;0)</formula>
    </cfRule>
    <cfRule type="expression" priority="972" dxfId="2" stopIfTrue="1">
      <formula>OR(J80=0,I$17=0)</formula>
    </cfRule>
  </conditionalFormatting>
  <conditionalFormatting sqref="N80">
    <cfRule type="expression" priority="973" dxfId="0" stopIfTrue="1">
      <formula>AND($H80="X",L$17&lt;&gt;0)</formula>
    </cfRule>
    <cfRule type="expression" priority="974" dxfId="0" stopIfTrue="1">
      <formula>AND(M80&lt;&gt;0,L$17&lt;&gt;0)</formula>
    </cfRule>
    <cfRule type="expression" priority="975" dxfId="2" stopIfTrue="1">
      <formula>OR(M80=0,L$17=0)</formula>
    </cfRule>
  </conditionalFormatting>
  <conditionalFormatting sqref="Q80">
    <cfRule type="expression" priority="976" dxfId="0" stopIfTrue="1">
      <formula>AND($H80="X",O$17&lt;&gt;0)</formula>
    </cfRule>
    <cfRule type="expression" priority="977" dxfId="0" stopIfTrue="1">
      <formula>AND(P80&lt;&gt;0,O$17&lt;&gt;0)</formula>
    </cfRule>
    <cfRule type="expression" priority="978" dxfId="2" stopIfTrue="1">
      <formula>OR(P80=0,O$17=0)</formula>
    </cfRule>
  </conditionalFormatting>
  <conditionalFormatting sqref="T80">
    <cfRule type="expression" priority="979" dxfId="0" stopIfTrue="1">
      <formula>AND($H80="X",R$17&lt;&gt;0)</formula>
    </cfRule>
    <cfRule type="expression" priority="980" dxfId="0" stopIfTrue="1">
      <formula>AND(S80&lt;&gt;0,R$17&lt;&gt;0)</formula>
    </cfRule>
    <cfRule type="expression" priority="981" dxfId="2" stopIfTrue="1">
      <formula>OR(S80=0,R$17=0)</formula>
    </cfRule>
  </conditionalFormatting>
  <conditionalFormatting sqref="Z80">
    <cfRule type="expression" priority="982" dxfId="0" stopIfTrue="1">
      <formula>AND($H80="X",X$17&lt;&gt;0)</formula>
    </cfRule>
    <cfRule type="expression" priority="983" dxfId="0" stopIfTrue="1">
      <formula>AND(Y80&lt;&gt;0,X$17&lt;&gt;0)</formula>
    </cfRule>
    <cfRule type="expression" priority="984" dxfId="2" stopIfTrue="1">
      <formula>OR(Y80=0,X$17=0)</formula>
    </cfRule>
  </conditionalFormatting>
  <conditionalFormatting sqref="AC80">
    <cfRule type="expression" priority="985" dxfId="0" stopIfTrue="1">
      <formula>AND($H80="X",AA$17&lt;&gt;0)</formula>
    </cfRule>
    <cfRule type="expression" priority="986" dxfId="0" stopIfTrue="1">
      <formula>AND(AB80&lt;&gt;0,AA$17&lt;&gt;0)</formula>
    </cfRule>
    <cfRule type="expression" priority="987" dxfId="2" stopIfTrue="1">
      <formula>OR(AB80=0,AA$17=0)</formula>
    </cfRule>
  </conditionalFormatting>
  <conditionalFormatting sqref="K81">
    <cfRule type="expression" priority="988" dxfId="0" stopIfTrue="1">
      <formula>AND($H81="X",I$17&lt;&gt;0)</formula>
    </cfRule>
    <cfRule type="expression" priority="989" dxfId="0" stopIfTrue="1">
      <formula>AND(J81&lt;&gt;0,I$17&lt;&gt;0)</formula>
    </cfRule>
    <cfRule type="expression" priority="990" dxfId="2" stopIfTrue="1">
      <formula>OR(J81=0,I$17=0)</formula>
    </cfRule>
  </conditionalFormatting>
  <conditionalFormatting sqref="N81">
    <cfRule type="expression" priority="991" dxfId="0" stopIfTrue="1">
      <formula>AND($H81="X",L$17&lt;&gt;0)</formula>
    </cfRule>
    <cfRule type="expression" priority="992" dxfId="0" stopIfTrue="1">
      <formula>AND(M81&lt;&gt;0,L$17&lt;&gt;0)</formula>
    </cfRule>
    <cfRule type="expression" priority="993" dxfId="2" stopIfTrue="1">
      <formula>OR(M81=0,L$17=0)</formula>
    </cfRule>
  </conditionalFormatting>
  <conditionalFormatting sqref="Q81">
    <cfRule type="expression" priority="994" dxfId="0" stopIfTrue="1">
      <formula>AND($H81="X",O$17&lt;&gt;0)</formula>
    </cfRule>
    <cfRule type="expression" priority="995" dxfId="0" stopIfTrue="1">
      <formula>AND(P81&lt;&gt;0,O$17&lt;&gt;0)</formula>
    </cfRule>
    <cfRule type="expression" priority="996" dxfId="2" stopIfTrue="1">
      <formula>OR(P81=0,O$17=0)</formula>
    </cfRule>
  </conditionalFormatting>
  <conditionalFormatting sqref="T81">
    <cfRule type="expression" priority="997" dxfId="0" stopIfTrue="1">
      <formula>AND($H81="X",R$17&lt;&gt;0)</formula>
    </cfRule>
    <cfRule type="expression" priority="998" dxfId="0" stopIfTrue="1">
      <formula>AND(S81&lt;&gt;0,R$17&lt;&gt;0)</formula>
    </cfRule>
    <cfRule type="expression" priority="999" dxfId="2" stopIfTrue="1">
      <formula>OR(S81=0,R$17=0)</formula>
    </cfRule>
  </conditionalFormatting>
  <conditionalFormatting sqref="Z81">
    <cfRule type="expression" priority="1000" dxfId="0" stopIfTrue="1">
      <formula>AND($H81="X",X$17&lt;&gt;0)</formula>
    </cfRule>
    <cfRule type="expression" priority="1001" dxfId="0" stopIfTrue="1">
      <formula>AND(Y81&lt;&gt;0,X$17&lt;&gt;0)</formula>
    </cfRule>
    <cfRule type="expression" priority="1002" dxfId="2" stopIfTrue="1">
      <formula>OR(Y81=0,X$17=0)</formula>
    </cfRule>
  </conditionalFormatting>
  <conditionalFormatting sqref="AC81">
    <cfRule type="expression" priority="1003" dxfId="0" stopIfTrue="1">
      <formula>AND($H81="X",AA$17&lt;&gt;0)</formula>
    </cfRule>
    <cfRule type="expression" priority="1004" dxfId="0" stopIfTrue="1">
      <formula>AND(AB81&lt;&gt;0,AA$17&lt;&gt;0)</formula>
    </cfRule>
    <cfRule type="expression" priority="1005" dxfId="2" stopIfTrue="1">
      <formula>OR(AB81=0,AA$17=0)</formula>
    </cfRule>
  </conditionalFormatting>
  <conditionalFormatting sqref="L82">
    <cfRule type="cellIs" priority="1006" dxfId="0" operator="equal" stopIfTrue="1">
      <formula>"X"</formula>
    </cfRule>
  </conditionalFormatting>
  <conditionalFormatting sqref="O82">
    <cfRule type="cellIs" priority="1007" dxfId="0" operator="equal" stopIfTrue="1">
      <formula>"X"</formula>
    </cfRule>
  </conditionalFormatting>
  <conditionalFormatting sqref="R82">
    <cfRule type="cellIs" priority="1008" dxfId="0" operator="equal" stopIfTrue="1">
      <formula>"X"</formula>
    </cfRule>
  </conditionalFormatting>
  <conditionalFormatting sqref="X82">
    <cfRule type="cellIs" priority="1009" dxfId="0" operator="equal" stopIfTrue="1">
      <formula>"X"</formula>
    </cfRule>
  </conditionalFormatting>
  <conditionalFormatting sqref="AA82">
    <cfRule type="cellIs" priority="1010" dxfId="0" operator="equal" stopIfTrue="1">
      <formula>"X"</formula>
    </cfRule>
  </conditionalFormatting>
  <conditionalFormatting sqref="K82">
    <cfRule type="expression" priority="1011" dxfId="0" stopIfTrue="1">
      <formula>AND($H82="X",I$17&lt;&gt;0)</formula>
    </cfRule>
    <cfRule type="expression" priority="1012" dxfId="0" stopIfTrue="1">
      <formula>AND(J82&lt;&gt;0,I$17&lt;&gt;0)</formula>
    </cfRule>
    <cfRule type="expression" priority="1013" dxfId="2" stopIfTrue="1">
      <formula>OR(J82=0,I$17=0)</formula>
    </cfRule>
  </conditionalFormatting>
  <conditionalFormatting sqref="N82">
    <cfRule type="expression" priority="1014" dxfId="0" stopIfTrue="1">
      <formula>AND($H82="X",L$17&lt;&gt;0)</formula>
    </cfRule>
    <cfRule type="expression" priority="1015" dxfId="0" stopIfTrue="1">
      <formula>AND(M82&lt;&gt;0,L$17&lt;&gt;0)</formula>
    </cfRule>
    <cfRule type="expression" priority="1016" dxfId="2" stopIfTrue="1">
      <formula>OR(M82=0,L$17=0)</formula>
    </cfRule>
  </conditionalFormatting>
  <conditionalFormatting sqref="Q82">
    <cfRule type="expression" priority="1017" dxfId="0" stopIfTrue="1">
      <formula>AND($H82="X",O$17&lt;&gt;0)</formula>
    </cfRule>
    <cfRule type="expression" priority="1018" dxfId="0" stopIfTrue="1">
      <formula>AND(P82&lt;&gt;0,O$17&lt;&gt;0)</formula>
    </cfRule>
    <cfRule type="expression" priority="1019" dxfId="2" stopIfTrue="1">
      <formula>OR(P82=0,O$17=0)</formula>
    </cfRule>
  </conditionalFormatting>
  <conditionalFormatting sqref="T82">
    <cfRule type="expression" priority="1020" dxfId="0" stopIfTrue="1">
      <formula>AND($H82="X",R$17&lt;&gt;0)</formula>
    </cfRule>
    <cfRule type="expression" priority="1021" dxfId="0" stopIfTrue="1">
      <formula>AND(S82&lt;&gt;0,R$17&lt;&gt;0)</formula>
    </cfRule>
    <cfRule type="expression" priority="1022" dxfId="2" stopIfTrue="1">
      <formula>OR(S82=0,R$17=0)</formula>
    </cfRule>
  </conditionalFormatting>
  <conditionalFormatting sqref="Z82">
    <cfRule type="expression" priority="1023" dxfId="0" stopIfTrue="1">
      <formula>AND($H82="X",X$17&lt;&gt;0)</formula>
    </cfRule>
    <cfRule type="expression" priority="1024" dxfId="0" stopIfTrue="1">
      <formula>AND(Y82&lt;&gt;0,X$17&lt;&gt;0)</formula>
    </cfRule>
    <cfRule type="expression" priority="1025" dxfId="2" stopIfTrue="1">
      <formula>OR(Y82=0,X$17=0)</formula>
    </cfRule>
  </conditionalFormatting>
  <conditionalFormatting sqref="AC82">
    <cfRule type="expression" priority="1026" dxfId="0" stopIfTrue="1">
      <formula>AND($H82="X",AA$17&lt;&gt;0)</formula>
    </cfRule>
    <cfRule type="expression" priority="1027" dxfId="0" stopIfTrue="1">
      <formula>AND(AB82&lt;&gt;0,AA$17&lt;&gt;0)</formula>
    </cfRule>
    <cfRule type="expression" priority="1028" dxfId="2" stopIfTrue="1">
      <formula>OR(AB82=0,AA$17=0)</formula>
    </cfRule>
  </conditionalFormatting>
  <conditionalFormatting sqref="K83">
    <cfRule type="expression" priority="1029" dxfId="0" stopIfTrue="1">
      <formula>AND($H83="X",I$17&lt;&gt;0)</formula>
    </cfRule>
    <cfRule type="expression" priority="1030" dxfId="0" stopIfTrue="1">
      <formula>AND(J83&lt;&gt;0,I$17&lt;&gt;0)</formula>
    </cfRule>
    <cfRule type="expression" priority="1031" dxfId="2" stopIfTrue="1">
      <formula>OR(J83=0,I$17=0)</formula>
    </cfRule>
  </conditionalFormatting>
  <conditionalFormatting sqref="N83">
    <cfRule type="expression" priority="1032" dxfId="0" stopIfTrue="1">
      <formula>AND($H83="X",L$17&lt;&gt;0)</formula>
    </cfRule>
    <cfRule type="expression" priority="1033" dxfId="0" stopIfTrue="1">
      <formula>AND(M83&lt;&gt;0,L$17&lt;&gt;0)</formula>
    </cfRule>
    <cfRule type="expression" priority="1034" dxfId="2" stopIfTrue="1">
      <formula>OR(M83=0,L$17=0)</formula>
    </cfRule>
  </conditionalFormatting>
  <conditionalFormatting sqref="Q83">
    <cfRule type="expression" priority="1035" dxfId="0" stopIfTrue="1">
      <formula>AND($H83="X",O$17&lt;&gt;0)</formula>
    </cfRule>
    <cfRule type="expression" priority="1036" dxfId="0" stopIfTrue="1">
      <formula>AND(P83&lt;&gt;0,O$17&lt;&gt;0)</formula>
    </cfRule>
    <cfRule type="expression" priority="1037" dxfId="2" stopIfTrue="1">
      <formula>OR(P83=0,O$17=0)</formula>
    </cfRule>
  </conditionalFormatting>
  <conditionalFormatting sqref="T83">
    <cfRule type="expression" priority="1038" dxfId="0" stopIfTrue="1">
      <formula>AND($H83="X",R$17&lt;&gt;0)</formula>
    </cfRule>
    <cfRule type="expression" priority="1039" dxfId="0" stopIfTrue="1">
      <formula>AND(S83&lt;&gt;0,R$17&lt;&gt;0)</formula>
    </cfRule>
    <cfRule type="expression" priority="1040" dxfId="2" stopIfTrue="1">
      <formula>OR(S83=0,R$17=0)</formula>
    </cfRule>
  </conditionalFormatting>
  <conditionalFormatting sqref="Z83">
    <cfRule type="expression" priority="1041" dxfId="0" stopIfTrue="1">
      <formula>AND($H83="X",X$17&lt;&gt;0)</formula>
    </cfRule>
    <cfRule type="expression" priority="1042" dxfId="0" stopIfTrue="1">
      <formula>AND(Y83&lt;&gt;0,X$17&lt;&gt;0)</formula>
    </cfRule>
    <cfRule type="expression" priority="1043" dxfId="2" stopIfTrue="1">
      <formula>OR(Y83=0,X$17=0)</formula>
    </cfRule>
  </conditionalFormatting>
  <conditionalFormatting sqref="AC83">
    <cfRule type="expression" priority="1044" dxfId="0" stopIfTrue="1">
      <formula>AND($H83="X",AA$17&lt;&gt;0)</formula>
    </cfRule>
    <cfRule type="expression" priority="1045" dxfId="0" stopIfTrue="1">
      <formula>AND(AB83&lt;&gt;0,AA$17&lt;&gt;0)</formula>
    </cfRule>
    <cfRule type="expression" priority="1046" dxfId="2" stopIfTrue="1">
      <formula>OR(AB83=0,AA$17=0)</formula>
    </cfRule>
  </conditionalFormatting>
  <conditionalFormatting sqref="K84">
    <cfRule type="expression" priority="1047" dxfId="0" stopIfTrue="1">
      <formula>AND($H84="X",I$17&lt;&gt;0)</formula>
    </cfRule>
    <cfRule type="expression" priority="1048" dxfId="0" stopIfTrue="1">
      <formula>AND(J84&lt;&gt;0,I$17&lt;&gt;0)</formula>
    </cfRule>
    <cfRule type="expression" priority="1049" dxfId="2" stopIfTrue="1">
      <formula>OR(J84=0,I$17=0)</formula>
    </cfRule>
  </conditionalFormatting>
  <conditionalFormatting sqref="N84">
    <cfRule type="expression" priority="1050" dxfId="0" stopIfTrue="1">
      <formula>AND($H84="X",L$17&lt;&gt;0)</formula>
    </cfRule>
    <cfRule type="expression" priority="1051" dxfId="0" stopIfTrue="1">
      <formula>AND(M84&lt;&gt;0,L$17&lt;&gt;0)</formula>
    </cfRule>
    <cfRule type="expression" priority="1052" dxfId="2" stopIfTrue="1">
      <formula>OR(M84=0,L$17=0)</formula>
    </cfRule>
  </conditionalFormatting>
  <conditionalFormatting sqref="Q84">
    <cfRule type="expression" priority="1053" dxfId="0" stopIfTrue="1">
      <formula>AND($H84="X",O$17&lt;&gt;0)</formula>
    </cfRule>
    <cfRule type="expression" priority="1054" dxfId="0" stopIfTrue="1">
      <formula>AND(P84&lt;&gt;0,O$17&lt;&gt;0)</formula>
    </cfRule>
    <cfRule type="expression" priority="1055" dxfId="2" stopIfTrue="1">
      <formula>OR(P84=0,O$17=0)</formula>
    </cfRule>
  </conditionalFormatting>
  <conditionalFormatting sqref="T84">
    <cfRule type="expression" priority="1056" dxfId="0" stopIfTrue="1">
      <formula>AND($H84="X",R$17&lt;&gt;0)</formula>
    </cfRule>
    <cfRule type="expression" priority="1057" dxfId="0" stopIfTrue="1">
      <formula>AND(S84&lt;&gt;0,R$17&lt;&gt;0)</formula>
    </cfRule>
    <cfRule type="expression" priority="1058" dxfId="2" stopIfTrue="1">
      <formula>OR(S84=0,R$17=0)</formula>
    </cfRule>
  </conditionalFormatting>
  <conditionalFormatting sqref="Z84">
    <cfRule type="expression" priority="1059" dxfId="0" stopIfTrue="1">
      <formula>AND($H84="X",X$17&lt;&gt;0)</formula>
    </cfRule>
    <cfRule type="expression" priority="1060" dxfId="0" stopIfTrue="1">
      <formula>AND(Y84&lt;&gt;0,X$17&lt;&gt;0)</formula>
    </cfRule>
    <cfRule type="expression" priority="1061" dxfId="2" stopIfTrue="1">
      <formula>OR(Y84=0,X$17=0)</formula>
    </cfRule>
  </conditionalFormatting>
  <conditionalFormatting sqref="AC84">
    <cfRule type="expression" priority="1062" dxfId="0" stopIfTrue="1">
      <formula>AND($H84="X",AA$17&lt;&gt;0)</formula>
    </cfRule>
    <cfRule type="expression" priority="1063" dxfId="0" stopIfTrue="1">
      <formula>AND(AB84&lt;&gt;0,AA$17&lt;&gt;0)</formula>
    </cfRule>
    <cfRule type="expression" priority="1064" dxfId="2" stopIfTrue="1">
      <formula>OR(AB84=0,AA$17=0)</formula>
    </cfRule>
  </conditionalFormatting>
  <conditionalFormatting sqref="R85">
    <cfRule type="cellIs" priority="1065" dxfId="0" operator="equal" stopIfTrue="1">
      <formula>"X"</formula>
    </cfRule>
  </conditionalFormatting>
  <conditionalFormatting sqref="X85">
    <cfRule type="cellIs" priority="1066" dxfId="0" operator="equal" stopIfTrue="1">
      <formula>"X"</formula>
    </cfRule>
  </conditionalFormatting>
  <conditionalFormatting sqref="AA85">
    <cfRule type="cellIs" priority="1067" dxfId="0" operator="equal" stopIfTrue="1">
      <formula>"X"</formula>
    </cfRule>
  </conditionalFormatting>
  <conditionalFormatting sqref="K85">
    <cfRule type="expression" priority="1068" dxfId="0" stopIfTrue="1">
      <formula>AND($H85="X",I$17&lt;&gt;0)</formula>
    </cfRule>
    <cfRule type="expression" priority="1069" dxfId="0" stopIfTrue="1">
      <formula>AND(J85&lt;&gt;0,I$17&lt;&gt;0)</formula>
    </cfRule>
    <cfRule type="expression" priority="1070" dxfId="2" stopIfTrue="1">
      <formula>OR(J85=0,I$17=0)</formula>
    </cfRule>
  </conditionalFormatting>
  <conditionalFormatting sqref="N85">
    <cfRule type="expression" priority="1071" dxfId="0" stopIfTrue="1">
      <formula>AND($H85="X",L$17&lt;&gt;0)</formula>
    </cfRule>
    <cfRule type="expression" priority="1072" dxfId="0" stopIfTrue="1">
      <formula>AND(M85&lt;&gt;0,L$17&lt;&gt;0)</formula>
    </cfRule>
    <cfRule type="expression" priority="1073" dxfId="2" stopIfTrue="1">
      <formula>OR(M85=0,L$17=0)</formula>
    </cfRule>
  </conditionalFormatting>
  <conditionalFormatting sqref="Q85">
    <cfRule type="expression" priority="1074" dxfId="0" stopIfTrue="1">
      <formula>AND($H85="X",O$17&lt;&gt;0)</formula>
    </cfRule>
    <cfRule type="expression" priority="1075" dxfId="0" stopIfTrue="1">
      <formula>AND(P85&lt;&gt;0,O$17&lt;&gt;0)</formula>
    </cfRule>
    <cfRule type="expression" priority="1076" dxfId="2" stopIfTrue="1">
      <formula>OR(P85=0,O$17=0)</formula>
    </cfRule>
  </conditionalFormatting>
  <conditionalFormatting sqref="T85">
    <cfRule type="expression" priority="1077" dxfId="0" stopIfTrue="1">
      <formula>AND($H85="X",R$17&lt;&gt;0)</formula>
    </cfRule>
    <cfRule type="expression" priority="1078" dxfId="0" stopIfTrue="1">
      <formula>AND(S85&lt;&gt;0,R$17&lt;&gt;0)</formula>
    </cfRule>
    <cfRule type="expression" priority="1079" dxfId="2" stopIfTrue="1">
      <formula>OR(S85=0,R$17=0)</formula>
    </cfRule>
  </conditionalFormatting>
  <conditionalFormatting sqref="Z85">
    <cfRule type="expression" priority="1080" dxfId="0" stopIfTrue="1">
      <formula>AND($H85="X",X$17&lt;&gt;0)</formula>
    </cfRule>
    <cfRule type="expression" priority="1081" dxfId="0" stopIfTrue="1">
      <formula>AND(Y85&lt;&gt;0,X$17&lt;&gt;0)</formula>
    </cfRule>
    <cfRule type="expression" priority="1082" dxfId="2" stopIfTrue="1">
      <formula>OR(Y85=0,X$17=0)</formula>
    </cfRule>
  </conditionalFormatting>
  <conditionalFormatting sqref="AC85">
    <cfRule type="expression" priority="1083" dxfId="0" stopIfTrue="1">
      <formula>AND($H85="X",AA$17&lt;&gt;0)</formula>
    </cfRule>
    <cfRule type="expression" priority="1084" dxfId="0" stopIfTrue="1">
      <formula>AND(AB85&lt;&gt;0,AA$17&lt;&gt;0)</formula>
    </cfRule>
    <cfRule type="expression" priority="1085" dxfId="2" stopIfTrue="1">
      <formula>OR(AB85=0,AA$17=0)</formula>
    </cfRule>
  </conditionalFormatting>
  <conditionalFormatting sqref="I86">
    <cfRule type="cellIs" priority="1086" dxfId="0" operator="equal" stopIfTrue="1">
      <formula>"X"</formula>
    </cfRule>
  </conditionalFormatting>
  <conditionalFormatting sqref="L86">
    <cfRule type="cellIs" priority="1087" dxfId="0" operator="equal" stopIfTrue="1">
      <formula>"X"</formula>
    </cfRule>
  </conditionalFormatting>
  <conditionalFormatting sqref="O86">
    <cfRule type="cellIs" priority="1088" dxfId="0" operator="equal" stopIfTrue="1">
      <formula>"X"</formula>
    </cfRule>
  </conditionalFormatting>
  <conditionalFormatting sqref="R86">
    <cfRule type="cellIs" priority="1089" dxfId="0" operator="equal" stopIfTrue="1">
      <formula>"X"</formula>
    </cfRule>
  </conditionalFormatting>
  <conditionalFormatting sqref="X86">
    <cfRule type="cellIs" priority="1090" dxfId="0" operator="equal" stopIfTrue="1">
      <formula>"X"</formula>
    </cfRule>
  </conditionalFormatting>
  <conditionalFormatting sqref="AA86">
    <cfRule type="cellIs" priority="1091" dxfId="0" operator="equal" stopIfTrue="1">
      <formula>"X"</formula>
    </cfRule>
  </conditionalFormatting>
  <conditionalFormatting sqref="K86">
    <cfRule type="expression" priority="1092" dxfId="0" stopIfTrue="1">
      <formula>AND($H86="X",I$17&lt;&gt;0)</formula>
    </cfRule>
    <cfRule type="expression" priority="1093" dxfId="0" stopIfTrue="1">
      <formula>AND(J86&lt;&gt;0,I$17&lt;&gt;0)</formula>
    </cfRule>
    <cfRule type="expression" priority="1094" dxfId="2" stopIfTrue="1">
      <formula>OR(J86=0,I$17=0)</formula>
    </cfRule>
  </conditionalFormatting>
  <conditionalFormatting sqref="N86">
    <cfRule type="expression" priority="1095" dxfId="0" stopIfTrue="1">
      <formula>AND($H86="X",L$17&lt;&gt;0)</formula>
    </cfRule>
    <cfRule type="expression" priority="1096" dxfId="0" stopIfTrue="1">
      <formula>AND(M86&lt;&gt;0,L$17&lt;&gt;0)</formula>
    </cfRule>
    <cfRule type="expression" priority="1097" dxfId="2" stopIfTrue="1">
      <formula>OR(M86=0,L$17=0)</formula>
    </cfRule>
  </conditionalFormatting>
  <conditionalFormatting sqref="Q86">
    <cfRule type="expression" priority="1098" dxfId="0" stopIfTrue="1">
      <formula>AND($H86="X",O$17&lt;&gt;0)</formula>
    </cfRule>
    <cfRule type="expression" priority="1099" dxfId="0" stopIfTrue="1">
      <formula>AND(P86&lt;&gt;0,O$17&lt;&gt;0)</formula>
    </cfRule>
    <cfRule type="expression" priority="1100" dxfId="2" stopIfTrue="1">
      <formula>OR(P86=0,O$17=0)</formula>
    </cfRule>
  </conditionalFormatting>
  <conditionalFormatting sqref="T86">
    <cfRule type="expression" priority="1101" dxfId="0" stopIfTrue="1">
      <formula>AND($H86="X",R$17&lt;&gt;0)</formula>
    </cfRule>
    <cfRule type="expression" priority="1102" dxfId="0" stopIfTrue="1">
      <formula>AND(S86&lt;&gt;0,R$17&lt;&gt;0)</formula>
    </cfRule>
    <cfRule type="expression" priority="1103" dxfId="2" stopIfTrue="1">
      <formula>OR(S86=0,R$17=0)</formula>
    </cfRule>
  </conditionalFormatting>
  <conditionalFormatting sqref="Z86">
    <cfRule type="expression" priority="1104" dxfId="0" stopIfTrue="1">
      <formula>AND($H86="X",X$17&lt;&gt;0)</formula>
    </cfRule>
    <cfRule type="expression" priority="1105" dxfId="0" stopIfTrue="1">
      <formula>AND(Y86&lt;&gt;0,X$17&lt;&gt;0)</formula>
    </cfRule>
    <cfRule type="expression" priority="1106" dxfId="2" stopIfTrue="1">
      <formula>OR(Y86=0,X$17=0)</formula>
    </cfRule>
  </conditionalFormatting>
  <conditionalFormatting sqref="AC86">
    <cfRule type="expression" priority="1107" dxfId="0" stopIfTrue="1">
      <formula>AND($H86="X",AA$17&lt;&gt;0)</formula>
    </cfRule>
    <cfRule type="expression" priority="1108" dxfId="0" stopIfTrue="1">
      <formula>AND(AB86&lt;&gt;0,AA$17&lt;&gt;0)</formula>
    </cfRule>
    <cfRule type="expression" priority="1109" dxfId="2" stopIfTrue="1">
      <formula>OR(AB86=0,AA$17=0)</formula>
    </cfRule>
  </conditionalFormatting>
  <conditionalFormatting sqref="N69">
    <cfRule type="expression" priority="1110" dxfId="0" stopIfTrue="1">
      <formula>AND($H69="X",L$17&lt;&gt;0)</formula>
    </cfRule>
    <cfRule type="expression" priority="1111" dxfId="0" stopIfTrue="1">
      <formula>AND(M69&lt;&gt;0,L$17&lt;&gt;0)</formula>
    </cfRule>
    <cfRule type="expression" priority="1112" dxfId="2" stopIfTrue="1">
      <formula>OR(M69=0,L$17=0)</formula>
    </cfRule>
  </conditionalFormatting>
  <conditionalFormatting sqref="N70">
    <cfRule type="expression" priority="1113" dxfId="0" stopIfTrue="1">
      <formula>AND($H70="X",L$17&lt;&gt;0)</formula>
    </cfRule>
    <cfRule type="expression" priority="1114" dxfId="0" stopIfTrue="1">
      <formula>AND(M70&lt;&gt;0,L$17&lt;&gt;0)</formula>
    </cfRule>
    <cfRule type="expression" priority="1115" dxfId="2" stopIfTrue="1">
      <formula>OR(M70=0,L$17=0)</formula>
    </cfRule>
  </conditionalFormatting>
  <conditionalFormatting sqref="N71">
    <cfRule type="expression" priority="1116" dxfId="0" stopIfTrue="1">
      <formula>AND($H71="X",L$17&lt;&gt;0)</formula>
    </cfRule>
    <cfRule type="expression" priority="1117" dxfId="0" stopIfTrue="1">
      <formula>AND(M71&lt;&gt;0,L$17&lt;&gt;0)</formula>
    </cfRule>
    <cfRule type="expression" priority="1118" dxfId="2" stopIfTrue="1">
      <formula>OR(M71=0,L$17=0)</formula>
    </cfRule>
  </conditionalFormatting>
  <conditionalFormatting sqref="N72">
    <cfRule type="expression" priority="1119" dxfId="0" stopIfTrue="1">
      <formula>AND($H72="X",L$17&lt;&gt;0)</formula>
    </cfRule>
    <cfRule type="expression" priority="1120" dxfId="0" stopIfTrue="1">
      <formula>AND(M72&lt;&gt;0,L$17&lt;&gt;0)</formula>
    </cfRule>
    <cfRule type="expression" priority="1121" dxfId="2" stopIfTrue="1">
      <formula>OR(M72=0,L$17=0)</formula>
    </cfRule>
  </conditionalFormatting>
  <conditionalFormatting sqref="H110:H113">
    <cfRule type="expression" priority="1122" dxfId="0" stopIfTrue="1">
      <formula>NOT(ISERROR(SEARCH("X",H110)))</formula>
    </cfRule>
  </conditionalFormatting>
  <conditionalFormatting sqref="H114:H116">
    <cfRule type="expression" priority="1123" dxfId="0" stopIfTrue="1">
      <formula>NOT(ISERROR(SEARCH("X",H114)))</formula>
    </cfRule>
  </conditionalFormatting>
  <conditionalFormatting sqref="H117">
    <cfRule type="expression" priority="1124" dxfId="0" stopIfTrue="1">
      <formula>NOT(ISERROR(SEARCH("X",H117)))</formula>
    </cfRule>
  </conditionalFormatting>
  <conditionalFormatting sqref="AG92">
    <cfRule type="cellIs" priority="1125" dxfId="0" operator="equal" stopIfTrue="1">
      <formula>"X"</formula>
    </cfRule>
  </conditionalFormatting>
  <conditionalFormatting sqref="I92">
    <cfRule type="cellIs" priority="1126" dxfId="0" operator="equal" stopIfTrue="1">
      <formula>"X"</formula>
    </cfRule>
  </conditionalFormatting>
  <conditionalFormatting sqref="AD92">
    <cfRule type="cellIs" priority="1127" dxfId="0" operator="equal" stopIfTrue="1">
      <formula>"X"</formula>
    </cfRule>
  </conditionalFormatting>
  <conditionalFormatting sqref="L92">
    <cfRule type="cellIs" priority="1128" dxfId="0" operator="equal" stopIfTrue="1">
      <formula>"X"</formula>
    </cfRule>
  </conditionalFormatting>
  <conditionalFormatting sqref="O92">
    <cfRule type="cellIs" priority="1129" dxfId="0" operator="equal" stopIfTrue="1">
      <formula>"X"</formula>
    </cfRule>
  </conditionalFormatting>
  <conditionalFormatting sqref="R92">
    <cfRule type="cellIs" priority="1130" dxfId="0" operator="equal" stopIfTrue="1">
      <formula>"X"</formula>
    </cfRule>
  </conditionalFormatting>
  <conditionalFormatting sqref="X92">
    <cfRule type="cellIs" priority="1131" dxfId="0" operator="equal" stopIfTrue="1">
      <formula>"X"</formula>
    </cfRule>
  </conditionalFormatting>
  <conditionalFormatting sqref="AA92">
    <cfRule type="cellIs" priority="1132" dxfId="0" operator="equal" stopIfTrue="1">
      <formula>"X"</formula>
    </cfRule>
  </conditionalFormatting>
  <conditionalFormatting sqref="K92">
    <cfRule type="expression" priority="1133" dxfId="0" stopIfTrue="1">
      <formula>AND($H92="X",I$17&lt;&gt;0)</formula>
    </cfRule>
    <cfRule type="expression" priority="1134" dxfId="0" stopIfTrue="1">
      <formula>AND(J92&lt;&gt;0,I$17&lt;&gt;0)</formula>
    </cfRule>
    <cfRule type="expression" priority="1135" dxfId="2" stopIfTrue="1">
      <formula>OR(J92=0,I$17=0)</formula>
    </cfRule>
  </conditionalFormatting>
  <conditionalFormatting sqref="N92">
    <cfRule type="expression" priority="1136" dxfId="0" stopIfTrue="1">
      <formula>AND($H92="X",L$17&lt;&gt;0)</formula>
    </cfRule>
    <cfRule type="expression" priority="1137" dxfId="0" stopIfTrue="1">
      <formula>AND(M92&lt;&gt;0,L$17&lt;&gt;0)</formula>
    </cfRule>
    <cfRule type="expression" priority="1138" dxfId="2" stopIfTrue="1">
      <formula>OR(M92=0,L$17=0)</formula>
    </cfRule>
  </conditionalFormatting>
  <conditionalFormatting sqref="Q92">
    <cfRule type="expression" priority="1139" dxfId="0" stopIfTrue="1">
      <formula>AND($H92="X",O$17&lt;&gt;0)</formula>
    </cfRule>
    <cfRule type="expression" priority="1140" dxfId="0" stopIfTrue="1">
      <formula>AND(P92&lt;&gt;0,O$17&lt;&gt;0)</formula>
    </cfRule>
    <cfRule type="expression" priority="1141" dxfId="2" stopIfTrue="1">
      <formula>OR(P92=0,O$17=0)</formula>
    </cfRule>
  </conditionalFormatting>
  <conditionalFormatting sqref="T92">
    <cfRule type="expression" priority="1142" dxfId="0" stopIfTrue="1">
      <formula>AND($H92="X",R$17&lt;&gt;0)</formula>
    </cfRule>
    <cfRule type="expression" priority="1143" dxfId="0" stopIfTrue="1">
      <formula>AND(S92&lt;&gt;0,R$17&lt;&gt;0)</formula>
    </cfRule>
    <cfRule type="expression" priority="1144" dxfId="2" stopIfTrue="1">
      <formula>OR(S92=0,R$17=0)</formula>
    </cfRule>
  </conditionalFormatting>
  <conditionalFormatting sqref="Z92">
    <cfRule type="expression" priority="1145" dxfId="0" stopIfTrue="1">
      <formula>AND($H92="X",X$17&lt;&gt;0)</formula>
    </cfRule>
    <cfRule type="expression" priority="1146" dxfId="0" stopIfTrue="1">
      <formula>AND(Y92&lt;&gt;0,X$17&lt;&gt;0)</formula>
    </cfRule>
    <cfRule type="expression" priority="1147" dxfId="2" stopIfTrue="1">
      <formula>OR(Y92=0,X$17=0)</formula>
    </cfRule>
  </conditionalFormatting>
  <conditionalFormatting sqref="AC92">
    <cfRule type="expression" priority="1148" dxfId="0" stopIfTrue="1">
      <formula>AND($H92="X",AA$17&lt;&gt;0)</formula>
    </cfRule>
    <cfRule type="expression" priority="1149" dxfId="0" stopIfTrue="1">
      <formula>AND(AB92&lt;&gt;0,AA$17&lt;&gt;0)</formula>
    </cfRule>
    <cfRule type="expression" priority="1150" dxfId="2" stopIfTrue="1">
      <formula>OR(AB92=0,AA$17=0)</formula>
    </cfRule>
  </conditionalFormatting>
  <conditionalFormatting sqref="AF92">
    <cfRule type="expression" priority="1151" dxfId="0" stopIfTrue="1">
      <formula>AND($H92="X",AD$17&lt;&gt;0)</formula>
    </cfRule>
    <cfRule type="expression" priority="1152" dxfId="0" stopIfTrue="1">
      <formula>AND(AE92&lt;&gt;0,AD$17&lt;&gt;0)</formula>
    </cfRule>
    <cfRule type="expression" priority="1153" dxfId="2" stopIfTrue="1">
      <formula>OR(AE92=0,AD$17=0)</formula>
    </cfRule>
  </conditionalFormatting>
  <conditionalFormatting sqref="AI92">
    <cfRule type="expression" priority="1154" dxfId="0" stopIfTrue="1">
      <formula>AND($H92="X",AG$17&lt;&gt;0)</formula>
    </cfRule>
    <cfRule type="expression" priority="1155" dxfId="0" stopIfTrue="1">
      <formula>AND(AH92&lt;&gt;0,AG$17&lt;&gt;0)</formula>
    </cfRule>
    <cfRule type="expression" priority="1156" dxfId="2" stopIfTrue="1">
      <formula>OR(AH92=0,AG$17=0)</formula>
    </cfRule>
  </conditionalFormatting>
  <conditionalFormatting sqref="I93">
    <cfRule type="cellIs" priority="1157" dxfId="0" operator="equal" stopIfTrue="1">
      <formula>"X"</formula>
    </cfRule>
  </conditionalFormatting>
  <conditionalFormatting sqref="L93">
    <cfRule type="cellIs" priority="1158" dxfId="0" operator="equal" stopIfTrue="1">
      <formula>"X"</formula>
    </cfRule>
  </conditionalFormatting>
  <conditionalFormatting sqref="O93">
    <cfRule type="cellIs" priority="1159" dxfId="0" operator="equal" stopIfTrue="1">
      <formula>"X"</formula>
    </cfRule>
  </conditionalFormatting>
  <conditionalFormatting sqref="R93">
    <cfRule type="cellIs" priority="1160" dxfId="0" operator="equal" stopIfTrue="1">
      <formula>"X"</formula>
    </cfRule>
  </conditionalFormatting>
  <conditionalFormatting sqref="K93">
    <cfRule type="expression" priority="1161" dxfId="0" stopIfTrue="1">
      <formula>AND($H93="X",I$17&lt;&gt;0)</formula>
    </cfRule>
    <cfRule type="expression" priority="1162" dxfId="0" stopIfTrue="1">
      <formula>AND(J93&lt;&gt;0,I$17&lt;&gt;0)</formula>
    </cfRule>
    <cfRule type="expression" priority="1163" dxfId="2" stopIfTrue="1">
      <formula>OR(J93=0,I$17=0)</formula>
    </cfRule>
  </conditionalFormatting>
  <conditionalFormatting sqref="N93">
    <cfRule type="expression" priority="1164" dxfId="0" stopIfTrue="1">
      <formula>AND($H93="X",L$17&lt;&gt;0)</formula>
    </cfRule>
    <cfRule type="expression" priority="1165" dxfId="0" stopIfTrue="1">
      <formula>AND(M93&lt;&gt;0,L$17&lt;&gt;0)</formula>
    </cfRule>
    <cfRule type="expression" priority="1166" dxfId="2" stopIfTrue="1">
      <formula>OR(M93=0,L$17=0)</formula>
    </cfRule>
  </conditionalFormatting>
  <conditionalFormatting sqref="Q93">
    <cfRule type="expression" priority="1167" dxfId="0" stopIfTrue="1">
      <formula>AND($H93="X",O$17&lt;&gt;0)</formula>
    </cfRule>
    <cfRule type="expression" priority="1168" dxfId="0" stopIfTrue="1">
      <formula>AND(P93&lt;&gt;0,O$17&lt;&gt;0)</formula>
    </cfRule>
    <cfRule type="expression" priority="1169" dxfId="2" stopIfTrue="1">
      <formula>OR(P93=0,O$17=0)</formula>
    </cfRule>
  </conditionalFormatting>
  <conditionalFormatting sqref="T93">
    <cfRule type="expression" priority="1170" dxfId="0" stopIfTrue="1">
      <formula>AND($H93="X",R$17&lt;&gt;0)</formula>
    </cfRule>
    <cfRule type="expression" priority="1171" dxfId="0" stopIfTrue="1">
      <formula>AND(S93&lt;&gt;0,R$17&lt;&gt;0)</formula>
    </cfRule>
    <cfRule type="expression" priority="1172" dxfId="2" stopIfTrue="1">
      <formula>OR(S93=0,R$17=0)</formula>
    </cfRule>
  </conditionalFormatting>
  <conditionalFormatting sqref="AG94">
    <cfRule type="cellIs" priority="1173" dxfId="0" operator="equal" stopIfTrue="1">
      <formula>"X"</formula>
    </cfRule>
  </conditionalFormatting>
  <conditionalFormatting sqref="I94">
    <cfRule type="cellIs" priority="1174" dxfId="0" operator="equal" stopIfTrue="1">
      <formula>"X"</formula>
    </cfRule>
  </conditionalFormatting>
  <conditionalFormatting sqref="AD94">
    <cfRule type="cellIs" priority="1175" dxfId="0" operator="equal" stopIfTrue="1">
      <formula>"X"</formula>
    </cfRule>
  </conditionalFormatting>
  <conditionalFormatting sqref="L94">
    <cfRule type="cellIs" priority="1176" dxfId="0" operator="equal" stopIfTrue="1">
      <formula>"X"</formula>
    </cfRule>
  </conditionalFormatting>
  <conditionalFormatting sqref="O94">
    <cfRule type="cellIs" priority="1177" dxfId="0" operator="equal" stopIfTrue="1">
      <formula>"X"</formula>
    </cfRule>
  </conditionalFormatting>
  <conditionalFormatting sqref="R94">
    <cfRule type="cellIs" priority="1178" dxfId="0" operator="equal" stopIfTrue="1">
      <formula>"X"</formula>
    </cfRule>
  </conditionalFormatting>
  <conditionalFormatting sqref="X94">
    <cfRule type="cellIs" priority="1179" dxfId="0" operator="equal" stopIfTrue="1">
      <formula>"X"</formula>
    </cfRule>
  </conditionalFormatting>
  <conditionalFormatting sqref="AA94">
    <cfRule type="cellIs" priority="1180" dxfId="0" operator="equal" stopIfTrue="1">
      <formula>"X"</formula>
    </cfRule>
  </conditionalFormatting>
  <conditionalFormatting sqref="K94">
    <cfRule type="expression" priority="1181" dxfId="0" stopIfTrue="1">
      <formula>AND($H94="X",I$17&lt;&gt;0)</formula>
    </cfRule>
    <cfRule type="expression" priority="1182" dxfId="0" stopIfTrue="1">
      <formula>AND(J94&lt;&gt;0,I$17&lt;&gt;0)</formula>
    </cfRule>
    <cfRule type="expression" priority="1183" dxfId="2" stopIfTrue="1">
      <formula>OR(J94=0,I$17=0)</formula>
    </cfRule>
  </conditionalFormatting>
  <conditionalFormatting sqref="N94">
    <cfRule type="expression" priority="1184" dxfId="0" stopIfTrue="1">
      <formula>AND($H94="X",L$17&lt;&gt;0)</formula>
    </cfRule>
    <cfRule type="expression" priority="1185" dxfId="0" stopIfTrue="1">
      <formula>AND(M94&lt;&gt;0,L$17&lt;&gt;0)</formula>
    </cfRule>
    <cfRule type="expression" priority="1186" dxfId="2" stopIfTrue="1">
      <formula>OR(M94=0,L$17=0)</formula>
    </cfRule>
  </conditionalFormatting>
  <conditionalFormatting sqref="Z94">
    <cfRule type="expression" priority="1187" dxfId="0" stopIfTrue="1">
      <formula>AND($H94="X",X$17&lt;&gt;0)</formula>
    </cfRule>
    <cfRule type="expression" priority="1188" dxfId="0" stopIfTrue="1">
      <formula>AND(Y94&lt;&gt;0,X$17&lt;&gt;0)</formula>
    </cfRule>
    <cfRule type="expression" priority="1189" dxfId="2" stopIfTrue="1">
      <formula>OR(Y94=0,X$17=0)</formula>
    </cfRule>
  </conditionalFormatting>
  <conditionalFormatting sqref="AC94">
    <cfRule type="expression" priority="1190" dxfId="0" stopIfTrue="1">
      <formula>AND($H94="X",AA$17&lt;&gt;0)</formula>
    </cfRule>
    <cfRule type="expression" priority="1191" dxfId="0" stopIfTrue="1">
      <formula>AND(AB94&lt;&gt;0,AA$17&lt;&gt;0)</formula>
    </cfRule>
    <cfRule type="expression" priority="1192" dxfId="2" stopIfTrue="1">
      <formula>OR(AB94=0,AA$17=0)</formula>
    </cfRule>
  </conditionalFormatting>
  <conditionalFormatting sqref="AF94">
    <cfRule type="expression" priority="1193" dxfId="0" stopIfTrue="1">
      <formula>AND($H94="X",AD$17&lt;&gt;0)</formula>
    </cfRule>
    <cfRule type="expression" priority="1194" dxfId="0" stopIfTrue="1">
      <formula>AND(AE94&lt;&gt;0,AD$17&lt;&gt;0)</formula>
    </cfRule>
    <cfRule type="expression" priority="1195" dxfId="2" stopIfTrue="1">
      <formula>OR(AE94=0,AD$17=0)</formula>
    </cfRule>
  </conditionalFormatting>
  <conditionalFormatting sqref="AI94">
    <cfRule type="expression" priority="1196" dxfId="0" stopIfTrue="1">
      <formula>AND($H94="X",AG$17&lt;&gt;0)</formula>
    </cfRule>
    <cfRule type="expression" priority="1197" dxfId="0" stopIfTrue="1">
      <formula>AND(AH94&lt;&gt;0,AG$17&lt;&gt;0)</formula>
    </cfRule>
    <cfRule type="expression" priority="1198" dxfId="2" stopIfTrue="1">
      <formula>OR(AH94=0,AG$17=0)</formula>
    </cfRule>
  </conditionalFormatting>
  <conditionalFormatting sqref="Q94">
    <cfRule type="expression" priority="1199" dxfId="0" stopIfTrue="1">
      <formula>AND($H94="X",O$17&lt;&gt;0)</formula>
    </cfRule>
    <cfRule type="expression" priority="1200" dxfId="0" stopIfTrue="1">
      <formula>AND(P94&lt;&gt;0,O$17&lt;&gt;0)</formula>
    </cfRule>
    <cfRule type="expression" priority="1201" dxfId="2" stopIfTrue="1">
      <formula>OR(P94=0,O$17=0)</formula>
    </cfRule>
  </conditionalFormatting>
  <conditionalFormatting sqref="T94">
    <cfRule type="expression" priority="1202" dxfId="0" stopIfTrue="1">
      <formula>AND($H94="X",R$17&lt;&gt;0)</formula>
    </cfRule>
    <cfRule type="expression" priority="1203" dxfId="0" stopIfTrue="1">
      <formula>AND(S94&lt;&gt;0,R$17&lt;&gt;0)</formula>
    </cfRule>
    <cfRule type="expression" priority="1204" dxfId="2" stopIfTrue="1">
      <formula>OR(S94=0,R$17=0)</formula>
    </cfRule>
  </conditionalFormatting>
  <conditionalFormatting sqref="AG95">
    <cfRule type="cellIs" priority="1205" dxfId="0" operator="equal" stopIfTrue="1">
      <formula>"X"</formula>
    </cfRule>
  </conditionalFormatting>
  <conditionalFormatting sqref="I95">
    <cfRule type="cellIs" priority="1206" dxfId="0" operator="equal" stopIfTrue="1">
      <formula>"X"</formula>
    </cfRule>
  </conditionalFormatting>
  <conditionalFormatting sqref="L95">
    <cfRule type="cellIs" priority="1207" dxfId="0" operator="equal" stopIfTrue="1">
      <formula>"X"</formula>
    </cfRule>
  </conditionalFormatting>
  <conditionalFormatting sqref="O95">
    <cfRule type="cellIs" priority="1208" dxfId="0" operator="equal" stopIfTrue="1">
      <formula>"X"</formula>
    </cfRule>
  </conditionalFormatting>
  <conditionalFormatting sqref="R95">
    <cfRule type="cellIs" priority="1209" dxfId="0" operator="equal" stopIfTrue="1">
      <formula>"X"</formula>
    </cfRule>
  </conditionalFormatting>
  <conditionalFormatting sqref="X95">
    <cfRule type="cellIs" priority="1210" dxfId="0" operator="equal" stopIfTrue="1">
      <formula>"X"</formula>
    </cfRule>
  </conditionalFormatting>
  <conditionalFormatting sqref="AA95">
    <cfRule type="cellIs" priority="1211" dxfId="0" operator="equal" stopIfTrue="1">
      <formula>"X"</formula>
    </cfRule>
  </conditionalFormatting>
  <conditionalFormatting sqref="K95">
    <cfRule type="expression" priority="1212" dxfId="0" stopIfTrue="1">
      <formula>AND($H95="X",I$17&lt;&gt;0)</formula>
    </cfRule>
    <cfRule type="expression" priority="1213" dxfId="0" stopIfTrue="1">
      <formula>AND(J95&lt;&gt;0,I$17&lt;&gt;0)</formula>
    </cfRule>
    <cfRule type="expression" priority="1214" dxfId="2" stopIfTrue="1">
      <formula>OR(J95=0,I$17=0)</formula>
    </cfRule>
  </conditionalFormatting>
  <conditionalFormatting sqref="N95">
    <cfRule type="expression" priority="1215" dxfId="0" stopIfTrue="1">
      <formula>AND($H95="X",L$17&lt;&gt;0)</formula>
    </cfRule>
    <cfRule type="expression" priority="1216" dxfId="0" stopIfTrue="1">
      <formula>AND(M95&lt;&gt;0,L$17&lt;&gt;0)</formula>
    </cfRule>
    <cfRule type="expression" priority="1217" dxfId="2" stopIfTrue="1">
      <formula>OR(M95=0,L$17=0)</formula>
    </cfRule>
  </conditionalFormatting>
  <conditionalFormatting sqref="Z95">
    <cfRule type="expression" priority="1218" dxfId="0" stopIfTrue="1">
      <formula>AND($H95="X",X$17&lt;&gt;0)</formula>
    </cfRule>
    <cfRule type="expression" priority="1219" dxfId="0" stopIfTrue="1">
      <formula>AND(Y95&lt;&gt;0,X$17&lt;&gt;0)</formula>
    </cfRule>
    <cfRule type="expression" priority="1220" dxfId="2" stopIfTrue="1">
      <formula>OR(Y95=0,X$17=0)</formula>
    </cfRule>
  </conditionalFormatting>
  <conditionalFormatting sqref="AC95">
    <cfRule type="expression" priority="1221" dxfId="0" stopIfTrue="1">
      <formula>AND($H95="X",AA$17&lt;&gt;0)</formula>
    </cfRule>
    <cfRule type="expression" priority="1222" dxfId="0" stopIfTrue="1">
      <formula>AND(AB95&lt;&gt;0,AA$17&lt;&gt;0)</formula>
    </cfRule>
    <cfRule type="expression" priority="1223" dxfId="2" stopIfTrue="1">
      <formula>OR(AB95=0,AA$17=0)</formula>
    </cfRule>
  </conditionalFormatting>
  <conditionalFormatting sqref="AI95">
    <cfRule type="expression" priority="1224" dxfId="0" stopIfTrue="1">
      <formula>AND($H95="X",AG$17&lt;&gt;0)</formula>
    </cfRule>
    <cfRule type="expression" priority="1225" dxfId="0" stopIfTrue="1">
      <formula>AND(AH95&lt;&gt;0,AG$17&lt;&gt;0)</formula>
    </cfRule>
    <cfRule type="expression" priority="1226" dxfId="2" stopIfTrue="1">
      <formula>OR(AH95=0,AG$17=0)</formula>
    </cfRule>
  </conditionalFormatting>
  <conditionalFormatting sqref="Q95">
    <cfRule type="expression" priority="1227" dxfId="0" stopIfTrue="1">
      <formula>AND($H95="X",O$17&lt;&gt;0)</formula>
    </cfRule>
    <cfRule type="expression" priority="1228" dxfId="0" stopIfTrue="1">
      <formula>AND(P95&lt;&gt;0,O$17&lt;&gt;0)</formula>
    </cfRule>
    <cfRule type="expression" priority="1229" dxfId="2" stopIfTrue="1">
      <formula>OR(P95=0,O$17=0)</formula>
    </cfRule>
  </conditionalFormatting>
  <conditionalFormatting sqref="T95">
    <cfRule type="expression" priority="1230" dxfId="0" stopIfTrue="1">
      <formula>AND($H95="X",R$17&lt;&gt;0)</formula>
    </cfRule>
    <cfRule type="expression" priority="1231" dxfId="0" stopIfTrue="1">
      <formula>AND(S95&lt;&gt;0,R$17&lt;&gt;0)</formula>
    </cfRule>
    <cfRule type="expression" priority="1232" dxfId="2" stopIfTrue="1">
      <formula>OR(S95=0,R$17=0)</formula>
    </cfRule>
  </conditionalFormatting>
  <conditionalFormatting sqref="AG96">
    <cfRule type="cellIs" priority="1233" dxfId="0" operator="equal" stopIfTrue="1">
      <formula>"X"</formula>
    </cfRule>
  </conditionalFormatting>
  <conditionalFormatting sqref="I96">
    <cfRule type="cellIs" priority="1234" dxfId="0" operator="equal" stopIfTrue="1">
      <formula>"X"</formula>
    </cfRule>
  </conditionalFormatting>
  <conditionalFormatting sqref="AD96">
    <cfRule type="cellIs" priority="1235" dxfId="0" operator="equal" stopIfTrue="1">
      <formula>"X"</formula>
    </cfRule>
  </conditionalFormatting>
  <conditionalFormatting sqref="L96">
    <cfRule type="cellIs" priority="1236" dxfId="0" operator="equal" stopIfTrue="1">
      <formula>"X"</formula>
    </cfRule>
  </conditionalFormatting>
  <conditionalFormatting sqref="O96">
    <cfRule type="cellIs" priority="1237" dxfId="0" operator="equal" stopIfTrue="1">
      <formula>"X"</formula>
    </cfRule>
  </conditionalFormatting>
  <conditionalFormatting sqref="R96">
    <cfRule type="cellIs" priority="1238" dxfId="0" operator="equal" stopIfTrue="1">
      <formula>"X"</formula>
    </cfRule>
  </conditionalFormatting>
  <conditionalFormatting sqref="X96">
    <cfRule type="cellIs" priority="1239" dxfId="0" operator="equal" stopIfTrue="1">
      <formula>"X"</formula>
    </cfRule>
  </conditionalFormatting>
  <conditionalFormatting sqref="AA96">
    <cfRule type="cellIs" priority="1240" dxfId="0" operator="equal" stopIfTrue="1">
      <formula>"X"</formula>
    </cfRule>
  </conditionalFormatting>
  <conditionalFormatting sqref="K96">
    <cfRule type="expression" priority="1241" dxfId="0" stopIfTrue="1">
      <formula>AND($H96="X",I$17&lt;&gt;0)</formula>
    </cfRule>
    <cfRule type="expression" priority="1242" dxfId="0" stopIfTrue="1">
      <formula>AND(J96&lt;&gt;0,I$17&lt;&gt;0)</formula>
    </cfRule>
    <cfRule type="expression" priority="1243" dxfId="2" stopIfTrue="1">
      <formula>OR(J96=0,I$17=0)</formula>
    </cfRule>
  </conditionalFormatting>
  <conditionalFormatting sqref="N96">
    <cfRule type="expression" priority="1244" dxfId="0" stopIfTrue="1">
      <formula>AND($H96="X",L$17&lt;&gt;0)</formula>
    </cfRule>
    <cfRule type="expression" priority="1245" dxfId="0" stopIfTrue="1">
      <formula>AND(M96&lt;&gt;0,L$17&lt;&gt;0)</formula>
    </cfRule>
    <cfRule type="expression" priority="1246" dxfId="2" stopIfTrue="1">
      <formula>OR(M96=0,L$17=0)</formula>
    </cfRule>
  </conditionalFormatting>
  <conditionalFormatting sqref="Z96">
    <cfRule type="expression" priority="1247" dxfId="0" stopIfTrue="1">
      <formula>AND($H96="X",X$17&lt;&gt;0)</formula>
    </cfRule>
    <cfRule type="expression" priority="1248" dxfId="0" stopIfTrue="1">
      <formula>AND(Y96&lt;&gt;0,X$17&lt;&gt;0)</formula>
    </cfRule>
    <cfRule type="expression" priority="1249" dxfId="2" stopIfTrue="1">
      <formula>OR(Y96=0,X$17=0)</formula>
    </cfRule>
  </conditionalFormatting>
  <conditionalFormatting sqref="AC96">
    <cfRule type="expression" priority="1250" dxfId="0" stopIfTrue="1">
      <formula>AND($H96="X",AA$17&lt;&gt;0)</formula>
    </cfRule>
    <cfRule type="expression" priority="1251" dxfId="0" stopIfTrue="1">
      <formula>AND(AB96&lt;&gt;0,AA$17&lt;&gt;0)</formula>
    </cfRule>
    <cfRule type="expression" priority="1252" dxfId="2" stopIfTrue="1">
      <formula>OR(AB96=0,AA$17=0)</formula>
    </cfRule>
  </conditionalFormatting>
  <conditionalFormatting sqref="AF96">
    <cfRule type="expression" priority="1253" dxfId="0" stopIfTrue="1">
      <formula>AND($H96="X",AD$17&lt;&gt;0)</formula>
    </cfRule>
    <cfRule type="expression" priority="1254" dxfId="0" stopIfTrue="1">
      <formula>AND(AE96&lt;&gt;0,AD$17&lt;&gt;0)</formula>
    </cfRule>
    <cfRule type="expression" priority="1255" dxfId="2" stopIfTrue="1">
      <formula>OR(AE96=0,AD$17=0)</formula>
    </cfRule>
  </conditionalFormatting>
  <conditionalFormatting sqref="AI96">
    <cfRule type="expression" priority="1256" dxfId="0" stopIfTrue="1">
      <formula>AND($H96="X",AG$17&lt;&gt;0)</formula>
    </cfRule>
    <cfRule type="expression" priority="1257" dxfId="0" stopIfTrue="1">
      <formula>AND(AH96&lt;&gt;0,AG$17&lt;&gt;0)</formula>
    </cfRule>
    <cfRule type="expression" priority="1258" dxfId="2" stopIfTrue="1">
      <formula>OR(AH96=0,AG$17=0)</formula>
    </cfRule>
  </conditionalFormatting>
  <conditionalFormatting sqref="Q96">
    <cfRule type="expression" priority="1259" dxfId="0" stopIfTrue="1">
      <formula>AND($H96="X",O$17&lt;&gt;0)</formula>
    </cfRule>
    <cfRule type="expression" priority="1260" dxfId="0" stopIfTrue="1">
      <formula>AND(P96&lt;&gt;0,O$17&lt;&gt;0)</formula>
    </cfRule>
    <cfRule type="expression" priority="1261" dxfId="2" stopIfTrue="1">
      <formula>OR(P96=0,O$17=0)</formula>
    </cfRule>
  </conditionalFormatting>
  <conditionalFormatting sqref="T96">
    <cfRule type="expression" priority="1262" dxfId="0" stopIfTrue="1">
      <formula>AND($H96="X",R$17&lt;&gt;0)</formula>
    </cfRule>
    <cfRule type="expression" priority="1263" dxfId="0" stopIfTrue="1">
      <formula>AND(S96&lt;&gt;0,R$17&lt;&gt;0)</formula>
    </cfRule>
    <cfRule type="expression" priority="1264" dxfId="2" stopIfTrue="1">
      <formula>OR(S96=0,R$17=0)</formula>
    </cfRule>
  </conditionalFormatting>
  <conditionalFormatting sqref="AG98">
    <cfRule type="cellIs" priority="1265" dxfId="0" operator="equal" stopIfTrue="1">
      <formula>"X"</formula>
    </cfRule>
  </conditionalFormatting>
  <conditionalFormatting sqref="I98">
    <cfRule type="cellIs" priority="1266" dxfId="0" operator="equal" stopIfTrue="1">
      <formula>"X"</formula>
    </cfRule>
  </conditionalFormatting>
  <conditionalFormatting sqref="AD98">
    <cfRule type="cellIs" priority="1267" dxfId="0" operator="equal" stopIfTrue="1">
      <formula>"X"</formula>
    </cfRule>
  </conditionalFormatting>
  <conditionalFormatting sqref="L98">
    <cfRule type="cellIs" priority="1268" dxfId="0" operator="equal" stopIfTrue="1">
      <formula>"X"</formula>
    </cfRule>
  </conditionalFormatting>
  <conditionalFormatting sqref="O98">
    <cfRule type="cellIs" priority="1269" dxfId="0" operator="equal" stopIfTrue="1">
      <formula>"X"</formula>
    </cfRule>
  </conditionalFormatting>
  <conditionalFormatting sqref="R98">
    <cfRule type="cellIs" priority="1270" dxfId="0" operator="equal" stopIfTrue="1">
      <formula>"X"</formula>
    </cfRule>
  </conditionalFormatting>
  <conditionalFormatting sqref="X98">
    <cfRule type="cellIs" priority="1271" dxfId="0" operator="equal" stopIfTrue="1">
      <formula>"X"</formula>
    </cfRule>
  </conditionalFormatting>
  <conditionalFormatting sqref="AA98">
    <cfRule type="cellIs" priority="1272" dxfId="0" operator="equal" stopIfTrue="1">
      <formula>"X"</formula>
    </cfRule>
  </conditionalFormatting>
  <conditionalFormatting sqref="K98">
    <cfRule type="expression" priority="1273" dxfId="0" stopIfTrue="1">
      <formula>AND($H98="X",I$17&lt;&gt;0)</formula>
    </cfRule>
    <cfRule type="expression" priority="1274" dxfId="0" stopIfTrue="1">
      <formula>AND(J98&lt;&gt;0,I$17&lt;&gt;0)</formula>
    </cfRule>
    <cfRule type="expression" priority="1275" dxfId="2" stopIfTrue="1">
      <formula>OR(J98=0,I$17=0)</formula>
    </cfRule>
  </conditionalFormatting>
  <conditionalFormatting sqref="N98">
    <cfRule type="expression" priority="1276" dxfId="0" stopIfTrue="1">
      <formula>AND($H98="X",L$17&lt;&gt;0)</formula>
    </cfRule>
    <cfRule type="expression" priority="1277" dxfId="0" stopIfTrue="1">
      <formula>AND(M98&lt;&gt;0,L$17&lt;&gt;0)</formula>
    </cfRule>
    <cfRule type="expression" priority="1278" dxfId="2" stopIfTrue="1">
      <formula>OR(M98=0,L$17=0)</formula>
    </cfRule>
  </conditionalFormatting>
  <conditionalFormatting sqref="Z98">
    <cfRule type="expression" priority="1279" dxfId="0" stopIfTrue="1">
      <formula>AND($H98="X",X$17&lt;&gt;0)</formula>
    </cfRule>
    <cfRule type="expression" priority="1280" dxfId="0" stopIfTrue="1">
      <formula>AND(Y98&lt;&gt;0,X$17&lt;&gt;0)</formula>
    </cfRule>
    <cfRule type="expression" priority="1281" dxfId="2" stopIfTrue="1">
      <formula>OR(Y98=0,X$17=0)</formula>
    </cfRule>
  </conditionalFormatting>
  <conditionalFormatting sqref="AC98">
    <cfRule type="expression" priority="1282" dxfId="0" stopIfTrue="1">
      <formula>AND($H98="X",AA$17&lt;&gt;0)</formula>
    </cfRule>
    <cfRule type="expression" priority="1283" dxfId="0" stopIfTrue="1">
      <formula>AND(AB98&lt;&gt;0,AA$17&lt;&gt;0)</formula>
    </cfRule>
    <cfRule type="expression" priority="1284" dxfId="2" stopIfTrue="1">
      <formula>OR(AB98=0,AA$17=0)</formula>
    </cfRule>
  </conditionalFormatting>
  <conditionalFormatting sqref="AF98">
    <cfRule type="expression" priority="1285" dxfId="0" stopIfTrue="1">
      <formula>AND($H98="X",AD$17&lt;&gt;0)</formula>
    </cfRule>
    <cfRule type="expression" priority="1286" dxfId="0" stopIfTrue="1">
      <formula>AND(AE98&lt;&gt;0,AD$17&lt;&gt;0)</formula>
    </cfRule>
    <cfRule type="expression" priority="1287" dxfId="2" stopIfTrue="1">
      <formula>OR(AE98=0,AD$17=0)</formula>
    </cfRule>
  </conditionalFormatting>
  <conditionalFormatting sqref="AI98">
    <cfRule type="expression" priority="1288" dxfId="0" stopIfTrue="1">
      <formula>AND($H98="X",AG$17&lt;&gt;0)</formula>
    </cfRule>
    <cfRule type="expression" priority="1289" dxfId="0" stopIfTrue="1">
      <formula>AND(AH98&lt;&gt;0,AG$17&lt;&gt;0)</formula>
    </cfRule>
    <cfRule type="expression" priority="1290" dxfId="2" stopIfTrue="1">
      <formula>OR(AH98=0,AG$17=0)</formula>
    </cfRule>
  </conditionalFormatting>
  <conditionalFormatting sqref="Q98">
    <cfRule type="expression" priority="1291" dxfId="0" stopIfTrue="1">
      <formula>AND($H98="X",O$17&lt;&gt;0)</formula>
    </cfRule>
    <cfRule type="expression" priority="1292" dxfId="0" stopIfTrue="1">
      <formula>AND(P98&lt;&gt;0,O$17&lt;&gt;0)</formula>
    </cfRule>
    <cfRule type="expression" priority="1293" dxfId="2" stopIfTrue="1">
      <formula>OR(P98=0,O$17=0)</formula>
    </cfRule>
  </conditionalFormatting>
  <conditionalFormatting sqref="T98">
    <cfRule type="expression" priority="1294" dxfId="0" stopIfTrue="1">
      <formula>AND($H98="X",R$17&lt;&gt;0)</formula>
    </cfRule>
    <cfRule type="expression" priority="1295" dxfId="0" stopIfTrue="1">
      <formula>AND(S98&lt;&gt;0,R$17&lt;&gt;0)</formula>
    </cfRule>
    <cfRule type="expression" priority="1296" dxfId="2" stopIfTrue="1">
      <formula>OR(S98=0,R$17=0)</formula>
    </cfRule>
  </conditionalFormatting>
  <conditionalFormatting sqref="AG99">
    <cfRule type="cellIs" priority="1297" dxfId="0" operator="equal" stopIfTrue="1">
      <formula>"X"</formula>
    </cfRule>
  </conditionalFormatting>
  <conditionalFormatting sqref="I99">
    <cfRule type="cellIs" priority="1298" dxfId="0" operator="equal" stopIfTrue="1">
      <formula>"X"</formula>
    </cfRule>
  </conditionalFormatting>
  <conditionalFormatting sqref="AD99">
    <cfRule type="cellIs" priority="1299" dxfId="0" operator="equal" stopIfTrue="1">
      <formula>"X"</formula>
    </cfRule>
  </conditionalFormatting>
  <conditionalFormatting sqref="L99">
    <cfRule type="cellIs" priority="1300" dxfId="0" operator="equal" stopIfTrue="1">
      <formula>"X"</formula>
    </cfRule>
  </conditionalFormatting>
  <conditionalFormatting sqref="O99">
    <cfRule type="cellIs" priority="1301" dxfId="0" operator="equal" stopIfTrue="1">
      <formula>"X"</formula>
    </cfRule>
  </conditionalFormatting>
  <conditionalFormatting sqref="R99">
    <cfRule type="cellIs" priority="1302" dxfId="0" operator="equal" stopIfTrue="1">
      <formula>"X"</formula>
    </cfRule>
  </conditionalFormatting>
  <conditionalFormatting sqref="X99">
    <cfRule type="cellIs" priority="1303" dxfId="0" operator="equal" stopIfTrue="1">
      <formula>"X"</formula>
    </cfRule>
  </conditionalFormatting>
  <conditionalFormatting sqref="AA99">
    <cfRule type="cellIs" priority="1304" dxfId="0" operator="equal" stopIfTrue="1">
      <formula>"X"</formula>
    </cfRule>
  </conditionalFormatting>
  <conditionalFormatting sqref="K99">
    <cfRule type="expression" priority="1305" dxfId="0" stopIfTrue="1">
      <formula>AND($H99="X",I$17&lt;&gt;0)</formula>
    </cfRule>
    <cfRule type="expression" priority="1306" dxfId="0" stopIfTrue="1">
      <formula>AND(J99&lt;&gt;0,I$17&lt;&gt;0)</formula>
    </cfRule>
    <cfRule type="expression" priority="1307" dxfId="2" stopIfTrue="1">
      <formula>OR(J99=0,I$17=0)</formula>
    </cfRule>
  </conditionalFormatting>
  <conditionalFormatting sqref="N99">
    <cfRule type="expression" priority="1308" dxfId="0" stopIfTrue="1">
      <formula>AND($H99="X",L$17&lt;&gt;0)</formula>
    </cfRule>
    <cfRule type="expression" priority="1309" dxfId="0" stopIfTrue="1">
      <formula>AND(M99&lt;&gt;0,L$17&lt;&gt;0)</formula>
    </cfRule>
    <cfRule type="expression" priority="1310" dxfId="2" stopIfTrue="1">
      <formula>OR(M99=0,L$17=0)</formula>
    </cfRule>
  </conditionalFormatting>
  <conditionalFormatting sqref="Z99">
    <cfRule type="expression" priority="1311" dxfId="0" stopIfTrue="1">
      <formula>AND($H99="X",X$17&lt;&gt;0)</formula>
    </cfRule>
    <cfRule type="expression" priority="1312" dxfId="0" stopIfTrue="1">
      <formula>AND(Y99&lt;&gt;0,X$17&lt;&gt;0)</formula>
    </cfRule>
    <cfRule type="expression" priority="1313" dxfId="2" stopIfTrue="1">
      <formula>OR(Y99=0,X$17=0)</formula>
    </cfRule>
  </conditionalFormatting>
  <conditionalFormatting sqref="AC99">
    <cfRule type="expression" priority="1314" dxfId="0" stopIfTrue="1">
      <formula>AND($H99="X",AA$17&lt;&gt;0)</formula>
    </cfRule>
    <cfRule type="expression" priority="1315" dxfId="0" stopIfTrue="1">
      <formula>AND(AB99&lt;&gt;0,AA$17&lt;&gt;0)</formula>
    </cfRule>
    <cfRule type="expression" priority="1316" dxfId="2" stopIfTrue="1">
      <formula>OR(AB99=0,AA$17=0)</formula>
    </cfRule>
  </conditionalFormatting>
  <conditionalFormatting sqref="AF99">
    <cfRule type="expression" priority="1317" dxfId="0" stopIfTrue="1">
      <formula>AND($H99="X",AD$17&lt;&gt;0)</formula>
    </cfRule>
    <cfRule type="expression" priority="1318" dxfId="0" stopIfTrue="1">
      <formula>AND(AE99&lt;&gt;0,AD$17&lt;&gt;0)</formula>
    </cfRule>
    <cfRule type="expression" priority="1319" dxfId="2" stopIfTrue="1">
      <formula>OR(AE99=0,AD$17=0)</formula>
    </cfRule>
  </conditionalFormatting>
  <conditionalFormatting sqref="AI99">
    <cfRule type="expression" priority="1320" dxfId="0" stopIfTrue="1">
      <formula>AND($H99="X",AG$17&lt;&gt;0)</formula>
    </cfRule>
    <cfRule type="expression" priority="1321" dxfId="0" stopIfTrue="1">
      <formula>AND(AH99&lt;&gt;0,AG$17&lt;&gt;0)</formula>
    </cfRule>
    <cfRule type="expression" priority="1322" dxfId="2" stopIfTrue="1">
      <formula>OR(AH99=0,AG$17=0)</formula>
    </cfRule>
  </conditionalFormatting>
  <conditionalFormatting sqref="Q99">
    <cfRule type="expression" priority="1323" dxfId="0" stopIfTrue="1">
      <formula>AND($H99="X",O$17&lt;&gt;0)</formula>
    </cfRule>
    <cfRule type="expression" priority="1324" dxfId="0" stopIfTrue="1">
      <formula>AND(P99&lt;&gt;0,O$17&lt;&gt;0)</formula>
    </cfRule>
    <cfRule type="expression" priority="1325" dxfId="2" stopIfTrue="1">
      <formula>OR(P99=0,O$17=0)</formula>
    </cfRule>
  </conditionalFormatting>
  <conditionalFormatting sqref="T99">
    <cfRule type="expression" priority="1326" dxfId="0" stopIfTrue="1">
      <formula>AND($H99="X",R$17&lt;&gt;0)</formula>
    </cfRule>
    <cfRule type="expression" priority="1327" dxfId="0" stopIfTrue="1">
      <formula>AND(S99&lt;&gt;0,R$17&lt;&gt;0)</formula>
    </cfRule>
    <cfRule type="expression" priority="1328" dxfId="2" stopIfTrue="1">
      <formula>OR(S99=0,R$17=0)</formula>
    </cfRule>
  </conditionalFormatting>
  <conditionalFormatting sqref="AG97">
    <cfRule type="cellIs" priority="1329" dxfId="0" operator="equal" stopIfTrue="1">
      <formula>"X"</formula>
    </cfRule>
  </conditionalFormatting>
  <conditionalFormatting sqref="I97">
    <cfRule type="cellIs" priority="1330" dxfId="0" operator="equal" stopIfTrue="1">
      <formula>"X"</formula>
    </cfRule>
  </conditionalFormatting>
  <conditionalFormatting sqref="L97">
    <cfRule type="cellIs" priority="1331" dxfId="0" operator="equal" stopIfTrue="1">
      <formula>"X"</formula>
    </cfRule>
  </conditionalFormatting>
  <conditionalFormatting sqref="O97">
    <cfRule type="cellIs" priority="1332" dxfId="0" operator="equal" stopIfTrue="1">
      <formula>"X"</formula>
    </cfRule>
  </conditionalFormatting>
  <conditionalFormatting sqref="R97">
    <cfRule type="cellIs" priority="1333" dxfId="0" operator="equal" stopIfTrue="1">
      <formula>"X"</formula>
    </cfRule>
  </conditionalFormatting>
  <conditionalFormatting sqref="X97">
    <cfRule type="cellIs" priority="1334" dxfId="0" operator="equal" stopIfTrue="1">
      <formula>"X"</formula>
    </cfRule>
  </conditionalFormatting>
  <conditionalFormatting sqref="AA97">
    <cfRule type="cellIs" priority="1335" dxfId="0" operator="equal" stopIfTrue="1">
      <formula>"X"</formula>
    </cfRule>
  </conditionalFormatting>
  <conditionalFormatting sqref="K97">
    <cfRule type="expression" priority="1336" dxfId="0" stopIfTrue="1">
      <formula>AND($H97="X",I$17&lt;&gt;0)</formula>
    </cfRule>
    <cfRule type="expression" priority="1337" dxfId="0" stopIfTrue="1">
      <formula>AND(J97&lt;&gt;0,I$17&lt;&gt;0)</formula>
    </cfRule>
    <cfRule type="expression" priority="1338" dxfId="2" stopIfTrue="1">
      <formula>OR(J97=0,I$17=0)</formula>
    </cfRule>
  </conditionalFormatting>
  <conditionalFormatting sqref="N97">
    <cfRule type="expression" priority="1339" dxfId="0" stopIfTrue="1">
      <formula>AND($H97="X",L$17&lt;&gt;0)</formula>
    </cfRule>
    <cfRule type="expression" priority="1340" dxfId="0" stopIfTrue="1">
      <formula>AND(M97&lt;&gt;0,L$17&lt;&gt;0)</formula>
    </cfRule>
    <cfRule type="expression" priority="1341" dxfId="2" stopIfTrue="1">
      <formula>OR(M97=0,L$17=0)</formula>
    </cfRule>
  </conditionalFormatting>
  <conditionalFormatting sqref="Z97">
    <cfRule type="expression" priority="1342" dxfId="0" stopIfTrue="1">
      <formula>AND($H97="X",X$17&lt;&gt;0)</formula>
    </cfRule>
    <cfRule type="expression" priority="1343" dxfId="0" stopIfTrue="1">
      <formula>AND(Y97&lt;&gt;0,X$17&lt;&gt;0)</formula>
    </cfRule>
    <cfRule type="expression" priority="1344" dxfId="2" stopIfTrue="1">
      <formula>OR(Y97=0,X$17=0)</formula>
    </cfRule>
  </conditionalFormatting>
  <conditionalFormatting sqref="AC97">
    <cfRule type="expression" priority="1345" dxfId="0" stopIfTrue="1">
      <formula>AND($H97="X",AA$17&lt;&gt;0)</formula>
    </cfRule>
    <cfRule type="expression" priority="1346" dxfId="0" stopIfTrue="1">
      <formula>AND(AB97&lt;&gt;0,AA$17&lt;&gt;0)</formula>
    </cfRule>
    <cfRule type="expression" priority="1347" dxfId="2" stopIfTrue="1">
      <formula>OR(AB97=0,AA$17=0)</formula>
    </cfRule>
  </conditionalFormatting>
  <conditionalFormatting sqref="AI97">
    <cfRule type="expression" priority="1348" dxfId="0" stopIfTrue="1">
      <formula>AND($H97="X",AG$17&lt;&gt;0)</formula>
    </cfRule>
    <cfRule type="expression" priority="1349" dxfId="0" stopIfTrue="1">
      <formula>AND(AH97&lt;&gt;0,AG$17&lt;&gt;0)</formula>
    </cfRule>
    <cfRule type="expression" priority="1350" dxfId="2" stopIfTrue="1">
      <formula>OR(AH97=0,AG$17=0)</formula>
    </cfRule>
  </conditionalFormatting>
  <conditionalFormatting sqref="Q97">
    <cfRule type="expression" priority="1351" dxfId="0" stopIfTrue="1">
      <formula>AND($H97="X",O$17&lt;&gt;0)</formula>
    </cfRule>
    <cfRule type="expression" priority="1352" dxfId="0" stopIfTrue="1">
      <formula>AND(P97&lt;&gt;0,O$17&lt;&gt;0)</formula>
    </cfRule>
    <cfRule type="expression" priority="1353" dxfId="2" stopIfTrue="1">
      <formula>OR(P97=0,O$17=0)</formula>
    </cfRule>
  </conditionalFormatting>
  <conditionalFormatting sqref="T97">
    <cfRule type="expression" priority="1354" dxfId="0" stopIfTrue="1">
      <formula>AND($H97="X",R$17&lt;&gt;0)</formula>
    </cfRule>
    <cfRule type="expression" priority="1355" dxfId="0" stopIfTrue="1">
      <formula>AND(S97&lt;&gt;0,R$17&lt;&gt;0)</formula>
    </cfRule>
    <cfRule type="expression" priority="1356" dxfId="2" stopIfTrue="1">
      <formula>OR(S97=0,R$17=0)</formula>
    </cfRule>
  </conditionalFormatting>
  <conditionalFormatting sqref="AG100">
    <cfRule type="cellIs" priority="1357" dxfId="0" operator="equal" stopIfTrue="1">
      <formula>"X"</formula>
    </cfRule>
  </conditionalFormatting>
  <conditionalFormatting sqref="I100">
    <cfRule type="cellIs" priority="1358" dxfId="0" operator="equal" stopIfTrue="1">
      <formula>"X"</formula>
    </cfRule>
  </conditionalFormatting>
  <conditionalFormatting sqref="L100">
    <cfRule type="cellIs" priority="1359" dxfId="0" operator="equal" stopIfTrue="1">
      <formula>"X"</formula>
    </cfRule>
  </conditionalFormatting>
  <conditionalFormatting sqref="O100">
    <cfRule type="cellIs" priority="1360" dxfId="0" operator="equal" stopIfTrue="1">
      <formula>"X"</formula>
    </cfRule>
  </conditionalFormatting>
  <conditionalFormatting sqref="R100">
    <cfRule type="cellIs" priority="1361" dxfId="0" operator="equal" stopIfTrue="1">
      <formula>"X"</formula>
    </cfRule>
  </conditionalFormatting>
  <conditionalFormatting sqref="X100">
    <cfRule type="cellIs" priority="1362" dxfId="0" operator="equal" stopIfTrue="1">
      <formula>"X"</formula>
    </cfRule>
  </conditionalFormatting>
  <conditionalFormatting sqref="AA100">
    <cfRule type="cellIs" priority="1363" dxfId="0" operator="equal" stopIfTrue="1">
      <formula>"X"</formula>
    </cfRule>
  </conditionalFormatting>
  <conditionalFormatting sqref="K100">
    <cfRule type="expression" priority="1364" dxfId="0" stopIfTrue="1">
      <formula>AND($H100="X",I$17&lt;&gt;0)</formula>
    </cfRule>
    <cfRule type="expression" priority="1365" dxfId="0" stopIfTrue="1">
      <formula>AND(J100&lt;&gt;0,I$17&lt;&gt;0)</formula>
    </cfRule>
    <cfRule type="expression" priority="1366" dxfId="2" stopIfTrue="1">
      <formula>OR(J100=0,I$17=0)</formula>
    </cfRule>
  </conditionalFormatting>
  <conditionalFormatting sqref="N100">
    <cfRule type="expression" priority="1367" dxfId="0" stopIfTrue="1">
      <formula>AND($H100="X",L$17&lt;&gt;0)</formula>
    </cfRule>
    <cfRule type="expression" priority="1368" dxfId="0" stopIfTrue="1">
      <formula>AND(M100&lt;&gt;0,L$17&lt;&gt;0)</formula>
    </cfRule>
    <cfRule type="expression" priority="1369" dxfId="2" stopIfTrue="1">
      <formula>OR(M100=0,L$17=0)</formula>
    </cfRule>
  </conditionalFormatting>
  <conditionalFormatting sqref="Z100">
    <cfRule type="expression" priority="1370" dxfId="0" stopIfTrue="1">
      <formula>AND($H100="X",X$17&lt;&gt;0)</formula>
    </cfRule>
    <cfRule type="expression" priority="1371" dxfId="0" stopIfTrue="1">
      <formula>AND(Y100&lt;&gt;0,X$17&lt;&gt;0)</formula>
    </cfRule>
    <cfRule type="expression" priority="1372" dxfId="2" stopIfTrue="1">
      <formula>OR(Y100=0,X$17=0)</formula>
    </cfRule>
  </conditionalFormatting>
  <conditionalFormatting sqref="AC100">
    <cfRule type="expression" priority="1373" dxfId="0" stopIfTrue="1">
      <formula>AND($H100="X",AA$17&lt;&gt;0)</formula>
    </cfRule>
    <cfRule type="expression" priority="1374" dxfId="0" stopIfTrue="1">
      <formula>AND(AB100&lt;&gt;0,AA$17&lt;&gt;0)</formula>
    </cfRule>
    <cfRule type="expression" priority="1375" dxfId="2" stopIfTrue="1">
      <formula>OR(AB100=0,AA$17=0)</formula>
    </cfRule>
  </conditionalFormatting>
  <conditionalFormatting sqref="AI100">
    <cfRule type="expression" priority="1376" dxfId="0" stopIfTrue="1">
      <formula>AND($H100="X",AG$17&lt;&gt;0)</formula>
    </cfRule>
    <cfRule type="expression" priority="1377" dxfId="0" stopIfTrue="1">
      <formula>AND(AH100&lt;&gt;0,AG$17&lt;&gt;0)</formula>
    </cfRule>
    <cfRule type="expression" priority="1378" dxfId="2" stopIfTrue="1">
      <formula>OR(AH100=0,AG$17=0)</formula>
    </cfRule>
  </conditionalFormatting>
  <conditionalFormatting sqref="Q100">
    <cfRule type="expression" priority="1379" dxfId="0" stopIfTrue="1">
      <formula>AND($H100="X",O$17&lt;&gt;0)</formula>
    </cfRule>
    <cfRule type="expression" priority="1380" dxfId="0" stopIfTrue="1">
      <formula>AND(P100&lt;&gt;0,O$17&lt;&gt;0)</formula>
    </cfRule>
    <cfRule type="expression" priority="1381" dxfId="2" stopIfTrue="1">
      <formula>OR(P100=0,O$17=0)</formula>
    </cfRule>
  </conditionalFormatting>
  <conditionalFormatting sqref="T100">
    <cfRule type="expression" priority="1382" dxfId="0" stopIfTrue="1">
      <formula>AND($H100="X",R$17&lt;&gt;0)</formula>
    </cfRule>
    <cfRule type="expression" priority="1383" dxfId="0" stopIfTrue="1">
      <formula>AND(S100&lt;&gt;0,R$17&lt;&gt;0)</formula>
    </cfRule>
    <cfRule type="expression" priority="1384" dxfId="2" stopIfTrue="1">
      <formula>OR(S100=0,R$17=0)</formula>
    </cfRule>
  </conditionalFormatting>
  <conditionalFormatting sqref="AG101">
    <cfRule type="cellIs" priority="1385" dxfId="0" operator="equal" stopIfTrue="1">
      <formula>"X"</formula>
    </cfRule>
  </conditionalFormatting>
  <conditionalFormatting sqref="I101">
    <cfRule type="cellIs" priority="1386" dxfId="0" operator="equal" stopIfTrue="1">
      <formula>"X"</formula>
    </cfRule>
  </conditionalFormatting>
  <conditionalFormatting sqref="L101">
    <cfRule type="cellIs" priority="1387" dxfId="0" operator="equal" stopIfTrue="1">
      <formula>"X"</formula>
    </cfRule>
  </conditionalFormatting>
  <conditionalFormatting sqref="O101">
    <cfRule type="cellIs" priority="1388" dxfId="0" operator="equal" stopIfTrue="1">
      <formula>"X"</formula>
    </cfRule>
  </conditionalFormatting>
  <conditionalFormatting sqref="R101">
    <cfRule type="cellIs" priority="1389" dxfId="0" operator="equal" stopIfTrue="1">
      <formula>"X"</formula>
    </cfRule>
  </conditionalFormatting>
  <conditionalFormatting sqref="X101">
    <cfRule type="cellIs" priority="1390" dxfId="0" operator="equal" stopIfTrue="1">
      <formula>"X"</formula>
    </cfRule>
  </conditionalFormatting>
  <conditionalFormatting sqref="AA101">
    <cfRule type="cellIs" priority="1391" dxfId="0" operator="equal" stopIfTrue="1">
      <formula>"X"</formula>
    </cfRule>
  </conditionalFormatting>
  <conditionalFormatting sqref="K101">
    <cfRule type="expression" priority="1392" dxfId="0" stopIfTrue="1">
      <formula>AND($H101="X",I$17&lt;&gt;0)</formula>
    </cfRule>
    <cfRule type="expression" priority="1393" dxfId="0" stopIfTrue="1">
      <formula>AND(J101&lt;&gt;0,I$17&lt;&gt;0)</formula>
    </cfRule>
    <cfRule type="expression" priority="1394" dxfId="2" stopIfTrue="1">
      <formula>OR(J101=0,I$17=0)</formula>
    </cfRule>
  </conditionalFormatting>
  <conditionalFormatting sqref="N101">
    <cfRule type="expression" priority="1395" dxfId="0" stopIfTrue="1">
      <formula>AND($H101="X",L$17&lt;&gt;0)</formula>
    </cfRule>
    <cfRule type="expression" priority="1396" dxfId="0" stopIfTrue="1">
      <formula>AND(M101&lt;&gt;0,L$17&lt;&gt;0)</formula>
    </cfRule>
    <cfRule type="expression" priority="1397" dxfId="2" stopIfTrue="1">
      <formula>OR(M101=0,L$17=0)</formula>
    </cfRule>
  </conditionalFormatting>
  <conditionalFormatting sqref="Z101">
    <cfRule type="expression" priority="1398" dxfId="0" stopIfTrue="1">
      <formula>AND($H101="X",X$17&lt;&gt;0)</formula>
    </cfRule>
    <cfRule type="expression" priority="1399" dxfId="0" stopIfTrue="1">
      <formula>AND(Y101&lt;&gt;0,X$17&lt;&gt;0)</formula>
    </cfRule>
    <cfRule type="expression" priority="1400" dxfId="2" stopIfTrue="1">
      <formula>OR(Y101=0,X$17=0)</formula>
    </cfRule>
  </conditionalFormatting>
  <conditionalFormatting sqref="AC101">
    <cfRule type="expression" priority="1401" dxfId="0" stopIfTrue="1">
      <formula>AND($H101="X",AA$17&lt;&gt;0)</formula>
    </cfRule>
    <cfRule type="expression" priority="1402" dxfId="0" stopIfTrue="1">
      <formula>AND(AB101&lt;&gt;0,AA$17&lt;&gt;0)</formula>
    </cfRule>
    <cfRule type="expression" priority="1403" dxfId="2" stopIfTrue="1">
      <formula>OR(AB101=0,AA$17=0)</formula>
    </cfRule>
  </conditionalFormatting>
  <conditionalFormatting sqref="AI101">
    <cfRule type="expression" priority="1404" dxfId="0" stopIfTrue="1">
      <formula>AND($H101="X",AG$17&lt;&gt;0)</formula>
    </cfRule>
    <cfRule type="expression" priority="1405" dxfId="0" stopIfTrue="1">
      <formula>AND(AH101&lt;&gt;0,AG$17&lt;&gt;0)</formula>
    </cfRule>
    <cfRule type="expression" priority="1406" dxfId="2" stopIfTrue="1">
      <formula>OR(AH101=0,AG$17=0)</formula>
    </cfRule>
  </conditionalFormatting>
  <conditionalFormatting sqref="Q101">
    <cfRule type="expression" priority="1407" dxfId="0" stopIfTrue="1">
      <formula>AND($H101="X",O$17&lt;&gt;0)</formula>
    </cfRule>
    <cfRule type="expression" priority="1408" dxfId="0" stopIfTrue="1">
      <formula>AND(P101&lt;&gt;0,O$17&lt;&gt;0)</formula>
    </cfRule>
    <cfRule type="expression" priority="1409" dxfId="2" stopIfTrue="1">
      <formula>OR(P101=0,O$17=0)</formula>
    </cfRule>
  </conditionalFormatting>
  <conditionalFormatting sqref="T101">
    <cfRule type="expression" priority="1410" dxfId="0" stopIfTrue="1">
      <formula>AND($H101="X",R$17&lt;&gt;0)</formula>
    </cfRule>
    <cfRule type="expression" priority="1411" dxfId="0" stopIfTrue="1">
      <formula>AND(S101&lt;&gt;0,R$17&lt;&gt;0)</formula>
    </cfRule>
    <cfRule type="expression" priority="1412" dxfId="2" stopIfTrue="1">
      <formula>OR(S101=0,R$17=0)</formula>
    </cfRule>
  </conditionalFormatting>
  <conditionalFormatting sqref="AG102">
    <cfRule type="cellIs" priority="1413" dxfId="0" operator="equal" stopIfTrue="1">
      <formula>"X"</formula>
    </cfRule>
  </conditionalFormatting>
  <conditionalFormatting sqref="I102">
    <cfRule type="cellIs" priority="1414" dxfId="0" operator="equal" stopIfTrue="1">
      <formula>"X"</formula>
    </cfRule>
  </conditionalFormatting>
  <conditionalFormatting sqref="L102">
    <cfRule type="cellIs" priority="1415" dxfId="0" operator="equal" stopIfTrue="1">
      <formula>"X"</formula>
    </cfRule>
  </conditionalFormatting>
  <conditionalFormatting sqref="O102">
    <cfRule type="cellIs" priority="1416" dxfId="0" operator="equal" stopIfTrue="1">
      <formula>"X"</formula>
    </cfRule>
  </conditionalFormatting>
  <conditionalFormatting sqref="R102">
    <cfRule type="cellIs" priority="1417" dxfId="0" operator="equal" stopIfTrue="1">
      <formula>"X"</formula>
    </cfRule>
  </conditionalFormatting>
  <conditionalFormatting sqref="X102">
    <cfRule type="cellIs" priority="1418" dxfId="0" operator="equal" stopIfTrue="1">
      <formula>"X"</formula>
    </cfRule>
  </conditionalFormatting>
  <conditionalFormatting sqref="AA102">
    <cfRule type="cellIs" priority="1419" dxfId="0" operator="equal" stopIfTrue="1">
      <formula>"X"</formula>
    </cfRule>
  </conditionalFormatting>
  <conditionalFormatting sqref="K102">
    <cfRule type="expression" priority="1420" dxfId="0" stopIfTrue="1">
      <formula>AND($H102="X",I$17&lt;&gt;0)</formula>
    </cfRule>
    <cfRule type="expression" priority="1421" dxfId="0" stopIfTrue="1">
      <formula>AND(J102&lt;&gt;0,I$17&lt;&gt;0)</formula>
    </cfRule>
    <cfRule type="expression" priority="1422" dxfId="2" stopIfTrue="1">
      <formula>OR(J102=0,I$17=0)</formula>
    </cfRule>
  </conditionalFormatting>
  <conditionalFormatting sqref="N102">
    <cfRule type="expression" priority="1423" dxfId="0" stopIfTrue="1">
      <formula>AND($H102="X",L$17&lt;&gt;0)</formula>
    </cfRule>
    <cfRule type="expression" priority="1424" dxfId="0" stopIfTrue="1">
      <formula>AND(M102&lt;&gt;0,L$17&lt;&gt;0)</formula>
    </cfRule>
    <cfRule type="expression" priority="1425" dxfId="2" stopIfTrue="1">
      <formula>OR(M102=0,L$17=0)</formula>
    </cfRule>
  </conditionalFormatting>
  <conditionalFormatting sqref="Z102">
    <cfRule type="expression" priority="1426" dxfId="0" stopIfTrue="1">
      <formula>AND($H102="X",X$17&lt;&gt;0)</formula>
    </cfRule>
    <cfRule type="expression" priority="1427" dxfId="0" stopIfTrue="1">
      <formula>AND(Y102&lt;&gt;0,X$17&lt;&gt;0)</formula>
    </cfRule>
    <cfRule type="expression" priority="1428" dxfId="2" stopIfTrue="1">
      <formula>OR(Y102=0,X$17=0)</formula>
    </cfRule>
  </conditionalFormatting>
  <conditionalFormatting sqref="AC102">
    <cfRule type="expression" priority="1429" dxfId="0" stopIfTrue="1">
      <formula>AND($H102="X",AA$17&lt;&gt;0)</formula>
    </cfRule>
    <cfRule type="expression" priority="1430" dxfId="0" stopIfTrue="1">
      <formula>AND(AB102&lt;&gt;0,AA$17&lt;&gt;0)</formula>
    </cfRule>
    <cfRule type="expression" priority="1431" dxfId="2" stopIfTrue="1">
      <formula>OR(AB102=0,AA$17=0)</formula>
    </cfRule>
  </conditionalFormatting>
  <conditionalFormatting sqref="AI102">
    <cfRule type="expression" priority="1432" dxfId="0" stopIfTrue="1">
      <formula>AND($H102="X",AG$17&lt;&gt;0)</formula>
    </cfRule>
    <cfRule type="expression" priority="1433" dxfId="0" stopIfTrue="1">
      <formula>AND(AH102&lt;&gt;0,AG$17&lt;&gt;0)</formula>
    </cfRule>
    <cfRule type="expression" priority="1434" dxfId="2" stopIfTrue="1">
      <formula>OR(AH102=0,AG$17=0)</formula>
    </cfRule>
  </conditionalFormatting>
  <conditionalFormatting sqref="Q102">
    <cfRule type="expression" priority="1435" dxfId="0" stopIfTrue="1">
      <formula>AND($H102="X",O$17&lt;&gt;0)</formula>
    </cfRule>
    <cfRule type="expression" priority="1436" dxfId="0" stopIfTrue="1">
      <formula>AND(P102&lt;&gt;0,O$17&lt;&gt;0)</formula>
    </cfRule>
    <cfRule type="expression" priority="1437" dxfId="2" stopIfTrue="1">
      <formula>OR(P102=0,O$17=0)</formula>
    </cfRule>
  </conditionalFormatting>
  <conditionalFormatting sqref="T102">
    <cfRule type="expression" priority="1438" dxfId="0" stopIfTrue="1">
      <formula>AND($H102="X",R$17&lt;&gt;0)</formula>
    </cfRule>
    <cfRule type="expression" priority="1439" dxfId="0" stopIfTrue="1">
      <formula>AND(S102&lt;&gt;0,R$17&lt;&gt;0)</formula>
    </cfRule>
    <cfRule type="expression" priority="1440" dxfId="2" stopIfTrue="1">
      <formula>OR(S102=0,R$17=0)</formula>
    </cfRule>
  </conditionalFormatting>
  <conditionalFormatting sqref="AG103">
    <cfRule type="cellIs" priority="1441" dxfId="0" operator="equal" stopIfTrue="1">
      <formula>"X"</formula>
    </cfRule>
  </conditionalFormatting>
  <conditionalFormatting sqref="I103">
    <cfRule type="cellIs" priority="1442" dxfId="0" operator="equal" stopIfTrue="1">
      <formula>"X"</formula>
    </cfRule>
  </conditionalFormatting>
  <conditionalFormatting sqref="L103">
    <cfRule type="cellIs" priority="1443" dxfId="0" operator="equal" stopIfTrue="1">
      <formula>"X"</formula>
    </cfRule>
  </conditionalFormatting>
  <conditionalFormatting sqref="O103">
    <cfRule type="cellIs" priority="1444" dxfId="0" operator="equal" stopIfTrue="1">
      <formula>"X"</formula>
    </cfRule>
  </conditionalFormatting>
  <conditionalFormatting sqref="R103">
    <cfRule type="cellIs" priority="1445" dxfId="0" operator="equal" stopIfTrue="1">
      <formula>"X"</formula>
    </cfRule>
  </conditionalFormatting>
  <conditionalFormatting sqref="X103">
    <cfRule type="cellIs" priority="1446" dxfId="0" operator="equal" stopIfTrue="1">
      <formula>"X"</formula>
    </cfRule>
  </conditionalFormatting>
  <conditionalFormatting sqref="AA103">
    <cfRule type="cellIs" priority="1447" dxfId="0" operator="equal" stopIfTrue="1">
      <formula>"X"</formula>
    </cfRule>
  </conditionalFormatting>
  <conditionalFormatting sqref="K103">
    <cfRule type="expression" priority="1448" dxfId="0" stopIfTrue="1">
      <formula>AND($H103="X",I$17&lt;&gt;0)</formula>
    </cfRule>
    <cfRule type="expression" priority="1449" dxfId="0" stopIfTrue="1">
      <formula>AND(J103&lt;&gt;0,I$17&lt;&gt;0)</formula>
    </cfRule>
    <cfRule type="expression" priority="1450" dxfId="2" stopIfTrue="1">
      <formula>OR(J103=0,I$17=0)</formula>
    </cfRule>
  </conditionalFormatting>
  <conditionalFormatting sqref="N103">
    <cfRule type="expression" priority="1451" dxfId="0" stopIfTrue="1">
      <formula>AND($H103="X",L$17&lt;&gt;0)</formula>
    </cfRule>
    <cfRule type="expression" priority="1452" dxfId="0" stopIfTrue="1">
      <formula>AND(M103&lt;&gt;0,L$17&lt;&gt;0)</formula>
    </cfRule>
    <cfRule type="expression" priority="1453" dxfId="2" stopIfTrue="1">
      <formula>OR(M103=0,L$17=0)</formula>
    </cfRule>
  </conditionalFormatting>
  <conditionalFormatting sqref="Z103">
    <cfRule type="expression" priority="1454" dxfId="0" stopIfTrue="1">
      <formula>AND($H103="X",X$17&lt;&gt;0)</formula>
    </cfRule>
    <cfRule type="expression" priority="1455" dxfId="0" stopIfTrue="1">
      <formula>AND(Y103&lt;&gt;0,X$17&lt;&gt;0)</formula>
    </cfRule>
    <cfRule type="expression" priority="1456" dxfId="2" stopIfTrue="1">
      <formula>OR(Y103=0,X$17=0)</formula>
    </cfRule>
  </conditionalFormatting>
  <conditionalFormatting sqref="AC103">
    <cfRule type="expression" priority="1457" dxfId="0" stopIfTrue="1">
      <formula>AND($H103="X",AA$17&lt;&gt;0)</formula>
    </cfRule>
    <cfRule type="expression" priority="1458" dxfId="0" stopIfTrue="1">
      <formula>AND(AB103&lt;&gt;0,AA$17&lt;&gt;0)</formula>
    </cfRule>
    <cfRule type="expression" priority="1459" dxfId="2" stopIfTrue="1">
      <formula>OR(AB103=0,AA$17=0)</formula>
    </cfRule>
  </conditionalFormatting>
  <conditionalFormatting sqref="AI103">
    <cfRule type="expression" priority="1460" dxfId="0" stopIfTrue="1">
      <formula>AND($H103="X",AG$17&lt;&gt;0)</formula>
    </cfRule>
    <cfRule type="expression" priority="1461" dxfId="0" stopIfTrue="1">
      <formula>AND(AH103&lt;&gt;0,AG$17&lt;&gt;0)</formula>
    </cfRule>
    <cfRule type="expression" priority="1462" dxfId="2" stopIfTrue="1">
      <formula>OR(AH103=0,AG$17=0)</formula>
    </cfRule>
  </conditionalFormatting>
  <conditionalFormatting sqref="Q103">
    <cfRule type="expression" priority="1463" dxfId="0" stopIfTrue="1">
      <formula>AND($H103="X",O$17&lt;&gt;0)</formula>
    </cfRule>
    <cfRule type="expression" priority="1464" dxfId="0" stopIfTrue="1">
      <formula>AND(P103&lt;&gt;0,O$17&lt;&gt;0)</formula>
    </cfRule>
    <cfRule type="expression" priority="1465" dxfId="2" stopIfTrue="1">
      <formula>OR(P103=0,O$17=0)</formula>
    </cfRule>
  </conditionalFormatting>
  <conditionalFormatting sqref="T103">
    <cfRule type="expression" priority="1466" dxfId="0" stopIfTrue="1">
      <formula>AND($H103="X",R$17&lt;&gt;0)</formula>
    </cfRule>
    <cfRule type="expression" priority="1467" dxfId="0" stopIfTrue="1">
      <formula>AND(S103&lt;&gt;0,R$17&lt;&gt;0)</formula>
    </cfRule>
    <cfRule type="expression" priority="1468" dxfId="2" stopIfTrue="1">
      <formula>OR(S103=0,R$17=0)</formula>
    </cfRule>
  </conditionalFormatting>
  <conditionalFormatting sqref="AG104">
    <cfRule type="cellIs" priority="1469" dxfId="0" operator="equal" stopIfTrue="1">
      <formula>"X"</formula>
    </cfRule>
  </conditionalFormatting>
  <conditionalFormatting sqref="L104">
    <cfRule type="cellIs" priority="1470" dxfId="0" operator="equal" stopIfTrue="1">
      <formula>"X"</formula>
    </cfRule>
  </conditionalFormatting>
  <conditionalFormatting sqref="O104">
    <cfRule type="cellIs" priority="1471" dxfId="0" operator="equal" stopIfTrue="1">
      <formula>"X"</formula>
    </cfRule>
  </conditionalFormatting>
  <conditionalFormatting sqref="R104">
    <cfRule type="cellIs" priority="1472" dxfId="0" operator="equal" stopIfTrue="1">
      <formula>"X"</formula>
    </cfRule>
  </conditionalFormatting>
  <conditionalFormatting sqref="X104">
    <cfRule type="cellIs" priority="1473" dxfId="0" operator="equal" stopIfTrue="1">
      <formula>"X"</formula>
    </cfRule>
  </conditionalFormatting>
  <conditionalFormatting sqref="AA104">
    <cfRule type="cellIs" priority="1474" dxfId="0" operator="equal" stopIfTrue="1">
      <formula>"X"</formula>
    </cfRule>
  </conditionalFormatting>
  <conditionalFormatting sqref="I104">
    <cfRule type="cellIs" priority="1475" dxfId="0" operator="equal" stopIfTrue="1">
      <formula>"X"</formula>
    </cfRule>
  </conditionalFormatting>
  <conditionalFormatting sqref="L110">
    <cfRule type="cellIs" priority="1476" dxfId="0" operator="equal" stopIfTrue="1">
      <formula>"X"</formula>
    </cfRule>
  </conditionalFormatting>
  <conditionalFormatting sqref="L111">
    <cfRule type="cellIs" priority="1477" dxfId="0" operator="equal" stopIfTrue="1">
      <formula>"X"</formula>
    </cfRule>
  </conditionalFormatting>
  <conditionalFormatting sqref="L112">
    <cfRule type="cellIs" priority="1478" dxfId="0" operator="equal" stopIfTrue="1">
      <formula>"X"</formula>
    </cfRule>
  </conditionalFormatting>
  <conditionalFormatting sqref="AG113">
    <cfRule type="cellIs" priority="1479" dxfId="0" operator="equal" stopIfTrue="1">
      <formula>"X"</formula>
    </cfRule>
  </conditionalFormatting>
  <conditionalFormatting sqref="I113">
    <cfRule type="cellIs" priority="1480" dxfId="0" operator="equal" stopIfTrue="1">
      <formula>"X"</formula>
    </cfRule>
  </conditionalFormatting>
  <conditionalFormatting sqref="AD113">
    <cfRule type="cellIs" priority="1481" dxfId="0" operator="equal" stopIfTrue="1">
      <formula>"X"</formula>
    </cfRule>
  </conditionalFormatting>
  <conditionalFormatting sqref="L113">
    <cfRule type="cellIs" priority="1482" dxfId="0" operator="equal" stopIfTrue="1">
      <formula>"X"</formula>
    </cfRule>
  </conditionalFormatting>
  <conditionalFormatting sqref="O113">
    <cfRule type="cellIs" priority="1483" dxfId="0" operator="equal" stopIfTrue="1">
      <formula>"X"</formula>
    </cfRule>
  </conditionalFormatting>
  <conditionalFormatting sqref="R113">
    <cfRule type="cellIs" priority="1484" dxfId="0" operator="equal" stopIfTrue="1">
      <formula>"X"</formula>
    </cfRule>
  </conditionalFormatting>
  <conditionalFormatting sqref="X113">
    <cfRule type="cellIs" priority="1485" dxfId="0" operator="equal" stopIfTrue="1">
      <formula>"X"</formula>
    </cfRule>
  </conditionalFormatting>
  <conditionalFormatting sqref="AA113">
    <cfRule type="cellIs" priority="1486" dxfId="0" operator="equal" stopIfTrue="1">
      <formula>"X"</formula>
    </cfRule>
  </conditionalFormatting>
  <conditionalFormatting sqref="AG115">
    <cfRule type="cellIs" priority="1487" dxfId="0" operator="equal" stopIfTrue="1">
      <formula>"X"</formula>
    </cfRule>
  </conditionalFormatting>
  <conditionalFormatting sqref="I115">
    <cfRule type="cellIs" priority="1488" dxfId="0" operator="equal" stopIfTrue="1">
      <formula>"X"</formula>
    </cfRule>
  </conditionalFormatting>
  <conditionalFormatting sqref="AD115">
    <cfRule type="cellIs" priority="1489" dxfId="0" operator="equal" stopIfTrue="1">
      <formula>"X"</formula>
    </cfRule>
  </conditionalFormatting>
  <conditionalFormatting sqref="L115">
    <cfRule type="cellIs" priority="1490" dxfId="0" operator="equal" stopIfTrue="1">
      <formula>"X"</formula>
    </cfRule>
  </conditionalFormatting>
  <conditionalFormatting sqref="O115">
    <cfRule type="cellIs" priority="1491" dxfId="0" operator="equal" stopIfTrue="1">
      <formula>"X"</formula>
    </cfRule>
  </conditionalFormatting>
  <conditionalFormatting sqref="R115">
    <cfRule type="cellIs" priority="1492" dxfId="0" operator="equal" stopIfTrue="1">
      <formula>"X"</formula>
    </cfRule>
  </conditionalFormatting>
  <conditionalFormatting sqref="X115">
    <cfRule type="cellIs" priority="1493" dxfId="0" operator="equal" stopIfTrue="1">
      <formula>"X"</formula>
    </cfRule>
  </conditionalFormatting>
  <conditionalFormatting sqref="AA115">
    <cfRule type="cellIs" priority="1494" dxfId="0" operator="equal" stopIfTrue="1">
      <formula>"X"</formula>
    </cfRule>
  </conditionalFormatting>
  <conditionalFormatting sqref="AG119">
    <cfRule type="cellIs" priority="1495" dxfId="0" operator="equal" stopIfTrue="1">
      <formula>"X"</formula>
    </cfRule>
  </conditionalFormatting>
  <conditionalFormatting sqref="I119">
    <cfRule type="cellIs" priority="1496" dxfId="0" operator="equal" stopIfTrue="1">
      <formula>"X"</formula>
    </cfRule>
  </conditionalFormatting>
  <conditionalFormatting sqref="AD119">
    <cfRule type="cellIs" priority="1497" dxfId="0" operator="equal" stopIfTrue="1">
      <formula>"X"</formula>
    </cfRule>
  </conditionalFormatting>
  <conditionalFormatting sqref="L119">
    <cfRule type="cellIs" priority="1498" dxfId="0" operator="equal" stopIfTrue="1">
      <formula>"X"</formula>
    </cfRule>
  </conditionalFormatting>
  <conditionalFormatting sqref="O119">
    <cfRule type="cellIs" priority="1499" dxfId="0" operator="equal" stopIfTrue="1">
      <formula>"X"</formula>
    </cfRule>
  </conditionalFormatting>
  <conditionalFormatting sqref="R119">
    <cfRule type="cellIs" priority="1500" dxfId="0" operator="equal" stopIfTrue="1">
      <formula>"X"</formula>
    </cfRule>
  </conditionalFormatting>
  <conditionalFormatting sqref="X119">
    <cfRule type="cellIs" priority="1501" dxfId="0" operator="equal" stopIfTrue="1">
      <formula>"X"</formula>
    </cfRule>
  </conditionalFormatting>
  <conditionalFormatting sqref="AA119">
    <cfRule type="cellIs" priority="1502" dxfId="0" operator="equal" stopIfTrue="1">
      <formula>"X"</formula>
    </cfRule>
  </conditionalFormatting>
  <conditionalFormatting sqref="AG126">
    <cfRule type="cellIs" priority="1503" dxfId="0" operator="equal" stopIfTrue="1">
      <formula>"X"</formula>
    </cfRule>
  </conditionalFormatting>
  <conditionalFormatting sqref="I126">
    <cfRule type="cellIs" priority="1504" dxfId="0" operator="equal" stopIfTrue="1">
      <formula>"X"</formula>
    </cfRule>
  </conditionalFormatting>
  <conditionalFormatting sqref="AD126">
    <cfRule type="cellIs" priority="1505" dxfId="0" operator="equal" stopIfTrue="1">
      <formula>"X"</formula>
    </cfRule>
  </conditionalFormatting>
  <conditionalFormatting sqref="L126">
    <cfRule type="cellIs" priority="1506" dxfId="0" operator="equal" stopIfTrue="1">
      <formula>"X"</formula>
    </cfRule>
  </conditionalFormatting>
  <conditionalFormatting sqref="O126">
    <cfRule type="cellIs" priority="1507" dxfId="0" operator="equal" stopIfTrue="1">
      <formula>"X"</formula>
    </cfRule>
  </conditionalFormatting>
  <conditionalFormatting sqref="R126">
    <cfRule type="cellIs" priority="1508" dxfId="0" operator="equal" stopIfTrue="1">
      <formula>"X"</formula>
    </cfRule>
  </conditionalFormatting>
  <conditionalFormatting sqref="X126">
    <cfRule type="cellIs" priority="1509" dxfId="0" operator="equal" stopIfTrue="1">
      <formula>"X"</formula>
    </cfRule>
  </conditionalFormatting>
  <conditionalFormatting sqref="AA126">
    <cfRule type="cellIs" priority="1510" dxfId="0" operator="equal" stopIfTrue="1">
      <formula>"X"</formula>
    </cfRule>
  </conditionalFormatting>
  <conditionalFormatting sqref="AG127">
    <cfRule type="cellIs" priority="1511" dxfId="0" operator="equal" stopIfTrue="1">
      <formula>"X"</formula>
    </cfRule>
  </conditionalFormatting>
  <conditionalFormatting sqref="I127">
    <cfRule type="cellIs" priority="1512" dxfId="0" operator="equal" stopIfTrue="1">
      <formula>"X"</formula>
    </cfRule>
  </conditionalFormatting>
  <conditionalFormatting sqref="AD127">
    <cfRule type="cellIs" priority="1513" dxfId="0" operator="equal" stopIfTrue="1">
      <formula>"X"</formula>
    </cfRule>
  </conditionalFormatting>
  <conditionalFormatting sqref="L127">
    <cfRule type="cellIs" priority="1514" dxfId="0" operator="equal" stopIfTrue="1">
      <formula>"X"</formula>
    </cfRule>
  </conditionalFormatting>
  <conditionalFormatting sqref="O127">
    <cfRule type="cellIs" priority="1515" dxfId="0" operator="equal" stopIfTrue="1">
      <formula>"X"</formula>
    </cfRule>
  </conditionalFormatting>
  <conditionalFormatting sqref="R127">
    <cfRule type="cellIs" priority="1516" dxfId="0" operator="equal" stopIfTrue="1">
      <formula>"X"</formula>
    </cfRule>
  </conditionalFormatting>
  <conditionalFormatting sqref="X127">
    <cfRule type="cellIs" priority="1517" dxfId="0" operator="equal" stopIfTrue="1">
      <formula>"X"</formula>
    </cfRule>
  </conditionalFormatting>
  <conditionalFormatting sqref="AA127">
    <cfRule type="cellIs" priority="1518" dxfId="0" operator="equal" stopIfTrue="1">
      <formula>"X"</formula>
    </cfRule>
  </conditionalFormatting>
  <conditionalFormatting sqref="I114">
    <cfRule type="cellIs" priority="1519" dxfId="0" operator="equal" stopIfTrue="1">
      <formula>"X"</formula>
    </cfRule>
  </conditionalFormatting>
  <conditionalFormatting sqref="L114">
    <cfRule type="cellIs" priority="1520" dxfId="0" operator="equal" stopIfTrue="1">
      <formula>"X"</formula>
    </cfRule>
  </conditionalFormatting>
  <conditionalFormatting sqref="O114">
    <cfRule type="cellIs" priority="1521" dxfId="0" operator="equal" stopIfTrue="1">
      <formula>"X"</formula>
    </cfRule>
  </conditionalFormatting>
  <conditionalFormatting sqref="R114">
    <cfRule type="cellIs" priority="1522" dxfId="0" operator="equal" stopIfTrue="1">
      <formula>"X"</formula>
    </cfRule>
  </conditionalFormatting>
  <conditionalFormatting sqref="I116">
    <cfRule type="cellIs" priority="1523" dxfId="0" operator="equal" stopIfTrue="1">
      <formula>"X"</formula>
    </cfRule>
  </conditionalFormatting>
  <conditionalFormatting sqref="L116">
    <cfRule type="cellIs" priority="1524" dxfId="0" operator="equal" stopIfTrue="1">
      <formula>"X"</formula>
    </cfRule>
  </conditionalFormatting>
  <conditionalFormatting sqref="O116">
    <cfRule type="cellIs" priority="1525" dxfId="0" operator="equal" stopIfTrue="1">
      <formula>"X"</formula>
    </cfRule>
  </conditionalFormatting>
  <conditionalFormatting sqref="R116">
    <cfRule type="cellIs" priority="1526" dxfId="0" operator="equal" stopIfTrue="1">
      <formula>"X"</formula>
    </cfRule>
  </conditionalFormatting>
  <conditionalFormatting sqref="I117">
    <cfRule type="cellIs" priority="1527" dxfId="0" operator="equal" stopIfTrue="1">
      <formula>"X"</formula>
    </cfRule>
  </conditionalFormatting>
  <conditionalFormatting sqref="L117">
    <cfRule type="cellIs" priority="1528" dxfId="0" operator="equal" stopIfTrue="1">
      <formula>"X"</formula>
    </cfRule>
  </conditionalFormatting>
  <conditionalFormatting sqref="O117">
    <cfRule type="cellIs" priority="1529" dxfId="0" operator="equal" stopIfTrue="1">
      <formula>"X"</formula>
    </cfRule>
  </conditionalFormatting>
  <conditionalFormatting sqref="R117">
    <cfRule type="cellIs" priority="1530" dxfId="0" operator="equal" stopIfTrue="1">
      <formula>"X"</formula>
    </cfRule>
  </conditionalFormatting>
  <conditionalFormatting sqref="I118">
    <cfRule type="cellIs" priority="1531" dxfId="0" operator="equal" stopIfTrue="1">
      <formula>"X"</formula>
    </cfRule>
  </conditionalFormatting>
  <conditionalFormatting sqref="L118">
    <cfRule type="cellIs" priority="1532" dxfId="0" operator="equal" stopIfTrue="1">
      <formula>"X"</formula>
    </cfRule>
  </conditionalFormatting>
  <conditionalFormatting sqref="O118">
    <cfRule type="cellIs" priority="1533" dxfId="0" operator="equal" stopIfTrue="1">
      <formula>"X"</formula>
    </cfRule>
  </conditionalFormatting>
  <conditionalFormatting sqref="R118">
    <cfRule type="cellIs" priority="1534" dxfId="0" operator="equal" stopIfTrue="1">
      <formula>"X"</formula>
    </cfRule>
  </conditionalFormatting>
  <conditionalFormatting sqref="X116">
    <cfRule type="cellIs" priority="1535" dxfId="0" operator="equal" stopIfTrue="1">
      <formula>"X"</formula>
    </cfRule>
  </conditionalFormatting>
  <conditionalFormatting sqref="H35">
    <cfRule type="expression" priority="1536" dxfId="0" stopIfTrue="1">
      <formula>NOT(ISERROR(SEARCH("X",H35)))</formula>
    </cfRule>
  </conditionalFormatting>
  <conditionalFormatting sqref="AG35">
    <cfRule type="cellIs" priority="1537" dxfId="0" operator="equal" stopIfTrue="1">
      <formula>"X"</formula>
    </cfRule>
  </conditionalFormatting>
  <conditionalFormatting sqref="AJ35">
    <cfRule type="cellIs" priority="1538" dxfId="0" operator="equal" stopIfTrue="1">
      <formula>"X"</formula>
    </cfRule>
  </conditionalFormatting>
  <conditionalFormatting sqref="AG133">
    <cfRule type="cellIs" priority="1539" dxfId="0" operator="equal" stopIfTrue="1">
      <formula>"X"</formula>
    </cfRule>
  </conditionalFormatting>
  <conditionalFormatting sqref="I133">
    <cfRule type="cellIs" priority="1540" dxfId="0" operator="equal" stopIfTrue="1">
      <formula>"X"</formula>
    </cfRule>
  </conditionalFormatting>
  <conditionalFormatting sqref="AD133">
    <cfRule type="cellIs" priority="1541" dxfId="0" operator="equal" stopIfTrue="1">
      <formula>"X"</formula>
    </cfRule>
  </conditionalFormatting>
  <conditionalFormatting sqref="L133">
    <cfRule type="cellIs" priority="1542" dxfId="0" operator="equal" stopIfTrue="1">
      <formula>"X"</formula>
    </cfRule>
  </conditionalFormatting>
  <conditionalFormatting sqref="O133">
    <cfRule type="cellIs" priority="1543" dxfId="0" operator="equal" stopIfTrue="1">
      <formula>"X"</formula>
    </cfRule>
  </conditionalFormatting>
  <conditionalFormatting sqref="R133">
    <cfRule type="cellIs" priority="1544" dxfId="0" operator="equal" stopIfTrue="1">
      <formula>"X"</formula>
    </cfRule>
  </conditionalFormatting>
  <conditionalFormatting sqref="X133">
    <cfRule type="cellIs" priority="1545" dxfId="0" operator="equal" stopIfTrue="1">
      <formula>"X"</formula>
    </cfRule>
  </conditionalFormatting>
  <conditionalFormatting sqref="AA133">
    <cfRule type="cellIs" priority="1546" dxfId="0" operator="equal" stopIfTrue="1">
      <formula>"X"</formula>
    </cfRule>
  </conditionalFormatting>
  <conditionalFormatting sqref="AG134">
    <cfRule type="cellIs" priority="1547" dxfId="0" operator="equal" stopIfTrue="1">
      <formula>"X"</formula>
    </cfRule>
  </conditionalFormatting>
  <conditionalFormatting sqref="I134">
    <cfRule type="cellIs" priority="1548" dxfId="0" operator="equal" stopIfTrue="1">
      <formula>"X"</formula>
    </cfRule>
  </conditionalFormatting>
  <conditionalFormatting sqref="AD134">
    <cfRule type="cellIs" priority="1549" dxfId="0" operator="equal" stopIfTrue="1">
      <formula>"X"</formula>
    </cfRule>
  </conditionalFormatting>
  <conditionalFormatting sqref="L134">
    <cfRule type="cellIs" priority="1550" dxfId="0" operator="equal" stopIfTrue="1">
      <formula>"X"</formula>
    </cfRule>
  </conditionalFormatting>
  <conditionalFormatting sqref="O134">
    <cfRule type="cellIs" priority="1551" dxfId="0" operator="equal" stopIfTrue="1">
      <formula>"X"</formula>
    </cfRule>
  </conditionalFormatting>
  <conditionalFormatting sqref="R134">
    <cfRule type="cellIs" priority="1552" dxfId="0" operator="equal" stopIfTrue="1">
      <formula>"X"</formula>
    </cfRule>
  </conditionalFormatting>
  <conditionalFormatting sqref="X134">
    <cfRule type="cellIs" priority="1553" dxfId="0" operator="equal" stopIfTrue="1">
      <formula>"X"</formula>
    </cfRule>
  </conditionalFormatting>
  <conditionalFormatting sqref="AA134">
    <cfRule type="cellIs" priority="1554" dxfId="0" operator="equal" stopIfTrue="1">
      <formula>"X"</formula>
    </cfRule>
  </conditionalFormatting>
  <conditionalFormatting sqref="AG143">
    <cfRule type="cellIs" priority="1555" dxfId="0" operator="equal" stopIfTrue="1">
      <formula>"X"</formula>
    </cfRule>
  </conditionalFormatting>
  <conditionalFormatting sqref="I143">
    <cfRule type="cellIs" priority="1556" dxfId="0" operator="equal" stopIfTrue="1">
      <formula>"X"</formula>
    </cfRule>
  </conditionalFormatting>
  <conditionalFormatting sqref="AD143">
    <cfRule type="cellIs" priority="1557" dxfId="0" operator="equal" stopIfTrue="1">
      <formula>"X"</formula>
    </cfRule>
  </conditionalFormatting>
  <conditionalFormatting sqref="L143">
    <cfRule type="cellIs" priority="1558" dxfId="0" operator="equal" stopIfTrue="1">
      <formula>"X"</formula>
    </cfRule>
  </conditionalFormatting>
  <conditionalFormatting sqref="O143">
    <cfRule type="cellIs" priority="1559" dxfId="0" operator="equal" stopIfTrue="1">
      <formula>"X"</formula>
    </cfRule>
  </conditionalFormatting>
  <conditionalFormatting sqref="R143">
    <cfRule type="cellIs" priority="1560" dxfId="0" operator="equal" stopIfTrue="1">
      <formula>"X"</formula>
    </cfRule>
  </conditionalFormatting>
  <conditionalFormatting sqref="X143">
    <cfRule type="cellIs" priority="1561" dxfId="0" operator="equal" stopIfTrue="1">
      <formula>"X"</formula>
    </cfRule>
  </conditionalFormatting>
  <conditionalFormatting sqref="AA143">
    <cfRule type="cellIs" priority="1562" dxfId="0" operator="equal" stopIfTrue="1">
      <formula>"X"</formula>
    </cfRule>
  </conditionalFormatting>
  <conditionalFormatting sqref="AG135">
    <cfRule type="cellIs" priority="1563" dxfId="0" operator="equal" stopIfTrue="1">
      <formula>"X"</formula>
    </cfRule>
  </conditionalFormatting>
  <conditionalFormatting sqref="I135">
    <cfRule type="cellIs" priority="1564" dxfId="0" operator="equal" stopIfTrue="1">
      <formula>"X"</formula>
    </cfRule>
  </conditionalFormatting>
  <conditionalFormatting sqref="AD135">
    <cfRule type="cellIs" priority="1565" dxfId="0" operator="equal" stopIfTrue="1">
      <formula>"X"</formula>
    </cfRule>
  </conditionalFormatting>
  <conditionalFormatting sqref="L135">
    <cfRule type="cellIs" priority="1566" dxfId="0" operator="equal" stopIfTrue="1">
      <formula>"X"</formula>
    </cfRule>
  </conditionalFormatting>
  <conditionalFormatting sqref="O135">
    <cfRule type="cellIs" priority="1567" dxfId="0" operator="equal" stopIfTrue="1">
      <formula>"X"</formula>
    </cfRule>
  </conditionalFormatting>
  <conditionalFormatting sqref="R135">
    <cfRule type="cellIs" priority="1568" dxfId="0" operator="equal" stopIfTrue="1">
      <formula>"X"</formula>
    </cfRule>
  </conditionalFormatting>
  <conditionalFormatting sqref="X135">
    <cfRule type="cellIs" priority="1569" dxfId="0" operator="equal" stopIfTrue="1">
      <formula>"X"</formula>
    </cfRule>
  </conditionalFormatting>
  <conditionalFormatting sqref="AA135">
    <cfRule type="cellIs" priority="1570" dxfId="0" operator="equal" stopIfTrue="1">
      <formula>"X"</formula>
    </cfRule>
  </conditionalFormatting>
  <conditionalFormatting sqref="AG136">
    <cfRule type="cellIs" priority="1571" dxfId="0" operator="equal" stopIfTrue="1">
      <formula>"X"</formula>
    </cfRule>
  </conditionalFormatting>
  <conditionalFormatting sqref="I136">
    <cfRule type="cellIs" priority="1572" dxfId="0" operator="equal" stopIfTrue="1">
      <formula>"X"</formula>
    </cfRule>
  </conditionalFormatting>
  <conditionalFormatting sqref="AD136">
    <cfRule type="cellIs" priority="1573" dxfId="0" operator="equal" stopIfTrue="1">
      <formula>"X"</formula>
    </cfRule>
  </conditionalFormatting>
  <conditionalFormatting sqref="L136">
    <cfRule type="cellIs" priority="1574" dxfId="0" operator="equal" stopIfTrue="1">
      <formula>"X"</formula>
    </cfRule>
  </conditionalFormatting>
  <conditionalFormatting sqref="O136">
    <cfRule type="cellIs" priority="1575" dxfId="0" operator="equal" stopIfTrue="1">
      <formula>"X"</formula>
    </cfRule>
  </conditionalFormatting>
  <conditionalFormatting sqref="R136">
    <cfRule type="cellIs" priority="1576" dxfId="0" operator="equal" stopIfTrue="1">
      <formula>"X"</formula>
    </cfRule>
  </conditionalFormatting>
  <conditionalFormatting sqref="X136">
    <cfRule type="cellIs" priority="1577" dxfId="0" operator="equal" stopIfTrue="1">
      <formula>"X"</formula>
    </cfRule>
  </conditionalFormatting>
  <conditionalFormatting sqref="AA136">
    <cfRule type="cellIs" priority="1578" dxfId="0" operator="equal" stopIfTrue="1">
      <formula>"X"</formula>
    </cfRule>
  </conditionalFormatting>
  <conditionalFormatting sqref="AG137">
    <cfRule type="cellIs" priority="1579" dxfId="0" operator="equal" stopIfTrue="1">
      <formula>"X"</formula>
    </cfRule>
  </conditionalFormatting>
  <conditionalFormatting sqref="I137">
    <cfRule type="cellIs" priority="1580" dxfId="0" operator="equal" stopIfTrue="1">
      <formula>"X"</formula>
    </cfRule>
  </conditionalFormatting>
  <conditionalFormatting sqref="AD137">
    <cfRule type="cellIs" priority="1581" dxfId="0" operator="equal" stopIfTrue="1">
      <formula>"X"</formula>
    </cfRule>
  </conditionalFormatting>
  <conditionalFormatting sqref="L137">
    <cfRule type="cellIs" priority="1582" dxfId="0" operator="equal" stopIfTrue="1">
      <formula>"X"</formula>
    </cfRule>
  </conditionalFormatting>
  <conditionalFormatting sqref="O137">
    <cfRule type="cellIs" priority="1583" dxfId="0" operator="equal" stopIfTrue="1">
      <formula>"X"</formula>
    </cfRule>
  </conditionalFormatting>
  <conditionalFormatting sqref="R137">
    <cfRule type="cellIs" priority="1584" dxfId="0" operator="equal" stopIfTrue="1">
      <formula>"X"</formula>
    </cfRule>
  </conditionalFormatting>
  <conditionalFormatting sqref="X137">
    <cfRule type="cellIs" priority="1585" dxfId="0" operator="equal" stopIfTrue="1">
      <formula>"X"</formula>
    </cfRule>
  </conditionalFormatting>
  <conditionalFormatting sqref="AA137">
    <cfRule type="cellIs" priority="1586" dxfId="0" operator="equal" stopIfTrue="1">
      <formula>"X"</formula>
    </cfRule>
  </conditionalFormatting>
  <conditionalFormatting sqref="AG138">
    <cfRule type="cellIs" priority="1587" dxfId="0" operator="equal" stopIfTrue="1">
      <formula>"X"</formula>
    </cfRule>
  </conditionalFormatting>
  <conditionalFormatting sqref="I138">
    <cfRule type="cellIs" priority="1588" dxfId="0" operator="equal" stopIfTrue="1">
      <formula>"X"</formula>
    </cfRule>
  </conditionalFormatting>
  <conditionalFormatting sqref="AD138">
    <cfRule type="cellIs" priority="1589" dxfId="0" operator="equal" stopIfTrue="1">
      <formula>"X"</formula>
    </cfRule>
  </conditionalFormatting>
  <conditionalFormatting sqref="L138">
    <cfRule type="cellIs" priority="1590" dxfId="0" operator="equal" stopIfTrue="1">
      <formula>"X"</formula>
    </cfRule>
  </conditionalFormatting>
  <conditionalFormatting sqref="O138">
    <cfRule type="cellIs" priority="1591" dxfId="0" operator="equal" stopIfTrue="1">
      <formula>"X"</formula>
    </cfRule>
  </conditionalFormatting>
  <conditionalFormatting sqref="R138">
    <cfRule type="cellIs" priority="1592" dxfId="0" operator="equal" stopIfTrue="1">
      <formula>"X"</formula>
    </cfRule>
  </conditionalFormatting>
  <conditionalFormatting sqref="X138">
    <cfRule type="cellIs" priority="1593" dxfId="0" operator="equal" stopIfTrue="1">
      <formula>"X"</formula>
    </cfRule>
  </conditionalFormatting>
  <conditionalFormatting sqref="AA138">
    <cfRule type="cellIs" priority="1594" dxfId="0" operator="equal" stopIfTrue="1">
      <formula>"X"</formula>
    </cfRule>
  </conditionalFormatting>
  <conditionalFormatting sqref="AG139">
    <cfRule type="cellIs" priority="1595" dxfId="0" operator="equal" stopIfTrue="1">
      <formula>"X"</formula>
    </cfRule>
  </conditionalFormatting>
  <conditionalFormatting sqref="I139">
    <cfRule type="cellIs" priority="1596" dxfId="0" operator="equal" stopIfTrue="1">
      <formula>"X"</formula>
    </cfRule>
  </conditionalFormatting>
  <conditionalFormatting sqref="AD139">
    <cfRule type="cellIs" priority="1597" dxfId="0" operator="equal" stopIfTrue="1">
      <formula>"X"</formula>
    </cfRule>
  </conditionalFormatting>
  <conditionalFormatting sqref="L139">
    <cfRule type="cellIs" priority="1598" dxfId="0" operator="equal" stopIfTrue="1">
      <formula>"X"</formula>
    </cfRule>
  </conditionalFormatting>
  <conditionalFormatting sqref="O139">
    <cfRule type="cellIs" priority="1599" dxfId="0" operator="equal" stopIfTrue="1">
      <formula>"X"</formula>
    </cfRule>
  </conditionalFormatting>
  <conditionalFormatting sqref="R139">
    <cfRule type="cellIs" priority="1600" dxfId="0" operator="equal" stopIfTrue="1">
      <formula>"X"</formula>
    </cfRule>
  </conditionalFormatting>
  <conditionalFormatting sqref="X139">
    <cfRule type="cellIs" priority="1601" dxfId="0" operator="equal" stopIfTrue="1">
      <formula>"X"</formula>
    </cfRule>
  </conditionalFormatting>
  <conditionalFormatting sqref="AA139">
    <cfRule type="cellIs" priority="1602" dxfId="0" operator="equal" stopIfTrue="1">
      <formula>"X"</formula>
    </cfRule>
  </conditionalFormatting>
  <conditionalFormatting sqref="AG140">
    <cfRule type="cellIs" priority="1603" dxfId="0" operator="equal" stopIfTrue="1">
      <formula>"X"</formula>
    </cfRule>
  </conditionalFormatting>
  <conditionalFormatting sqref="I140">
    <cfRule type="cellIs" priority="1604" dxfId="0" operator="equal" stopIfTrue="1">
      <formula>"X"</formula>
    </cfRule>
  </conditionalFormatting>
  <conditionalFormatting sqref="AD140">
    <cfRule type="cellIs" priority="1605" dxfId="0" operator="equal" stopIfTrue="1">
      <formula>"X"</formula>
    </cfRule>
  </conditionalFormatting>
  <conditionalFormatting sqref="L140">
    <cfRule type="cellIs" priority="1606" dxfId="0" operator="equal" stopIfTrue="1">
      <formula>"X"</formula>
    </cfRule>
  </conditionalFormatting>
  <conditionalFormatting sqref="O140">
    <cfRule type="cellIs" priority="1607" dxfId="0" operator="equal" stopIfTrue="1">
      <formula>"X"</formula>
    </cfRule>
  </conditionalFormatting>
  <conditionalFormatting sqref="R140">
    <cfRule type="cellIs" priority="1608" dxfId="0" operator="equal" stopIfTrue="1">
      <formula>"X"</formula>
    </cfRule>
  </conditionalFormatting>
  <conditionalFormatting sqref="X140">
    <cfRule type="cellIs" priority="1609" dxfId="0" operator="equal" stopIfTrue="1">
      <formula>"X"</formula>
    </cfRule>
  </conditionalFormatting>
  <conditionalFormatting sqref="AA140">
    <cfRule type="cellIs" priority="1610" dxfId="0" operator="equal" stopIfTrue="1">
      <formula>"X"</formula>
    </cfRule>
  </conditionalFormatting>
  <conditionalFormatting sqref="AG141">
    <cfRule type="cellIs" priority="1611" dxfId="0" operator="equal" stopIfTrue="1">
      <formula>"X"</formula>
    </cfRule>
  </conditionalFormatting>
  <conditionalFormatting sqref="I141">
    <cfRule type="cellIs" priority="1612" dxfId="0" operator="equal" stopIfTrue="1">
      <formula>"X"</formula>
    </cfRule>
  </conditionalFormatting>
  <conditionalFormatting sqref="AD141">
    <cfRule type="cellIs" priority="1613" dxfId="0" operator="equal" stopIfTrue="1">
      <formula>"X"</formula>
    </cfRule>
  </conditionalFormatting>
  <conditionalFormatting sqref="L141">
    <cfRule type="cellIs" priority="1614" dxfId="0" operator="equal" stopIfTrue="1">
      <formula>"X"</formula>
    </cfRule>
  </conditionalFormatting>
  <conditionalFormatting sqref="O141">
    <cfRule type="cellIs" priority="1615" dxfId="0" operator="equal" stopIfTrue="1">
      <formula>"X"</formula>
    </cfRule>
  </conditionalFormatting>
  <conditionalFormatting sqref="R141">
    <cfRule type="cellIs" priority="1616" dxfId="0" operator="equal" stopIfTrue="1">
      <formula>"X"</formula>
    </cfRule>
  </conditionalFormatting>
  <conditionalFormatting sqref="X141">
    <cfRule type="cellIs" priority="1617" dxfId="0" operator="equal" stopIfTrue="1">
      <formula>"X"</formula>
    </cfRule>
  </conditionalFormatting>
  <conditionalFormatting sqref="AA141">
    <cfRule type="cellIs" priority="1618" dxfId="0" operator="equal" stopIfTrue="1">
      <formula>"X"</formula>
    </cfRule>
  </conditionalFormatting>
  <conditionalFormatting sqref="AG142">
    <cfRule type="cellIs" priority="1619" dxfId="0" operator="equal" stopIfTrue="1">
      <formula>"X"</formula>
    </cfRule>
  </conditionalFormatting>
  <conditionalFormatting sqref="I142">
    <cfRule type="cellIs" priority="1620" dxfId="0" operator="equal" stopIfTrue="1">
      <formula>"X"</formula>
    </cfRule>
  </conditionalFormatting>
  <conditionalFormatting sqref="AD142">
    <cfRule type="cellIs" priority="1621" dxfId="0" operator="equal" stopIfTrue="1">
      <formula>"X"</formula>
    </cfRule>
  </conditionalFormatting>
  <conditionalFormatting sqref="L142">
    <cfRule type="cellIs" priority="1622" dxfId="0" operator="equal" stopIfTrue="1">
      <formula>"X"</formula>
    </cfRule>
  </conditionalFormatting>
  <conditionalFormatting sqref="O142">
    <cfRule type="cellIs" priority="1623" dxfId="0" operator="equal" stopIfTrue="1">
      <formula>"X"</formula>
    </cfRule>
  </conditionalFormatting>
  <conditionalFormatting sqref="R142">
    <cfRule type="cellIs" priority="1624" dxfId="0" operator="equal" stopIfTrue="1">
      <formula>"X"</formula>
    </cfRule>
  </conditionalFormatting>
  <conditionalFormatting sqref="X142">
    <cfRule type="cellIs" priority="1625" dxfId="0" operator="equal" stopIfTrue="1">
      <formula>"X"</formula>
    </cfRule>
  </conditionalFormatting>
  <conditionalFormatting sqref="AA142">
    <cfRule type="cellIs" priority="1626" dxfId="0" operator="equal" stopIfTrue="1">
      <formula>"X"</formula>
    </cfRule>
  </conditionalFormatting>
  <conditionalFormatting sqref="AG162">
    <cfRule type="cellIs" priority="1627" dxfId="0" operator="equal" stopIfTrue="1">
      <formula>"X"</formula>
    </cfRule>
  </conditionalFormatting>
  <conditionalFormatting sqref="L162">
    <cfRule type="cellIs" priority="1628" dxfId="0" operator="equal" stopIfTrue="1">
      <formula>"X"</formula>
    </cfRule>
  </conditionalFormatting>
  <conditionalFormatting sqref="R162">
    <cfRule type="cellIs" priority="1629" dxfId="0" operator="equal" stopIfTrue="1">
      <formula>"X"</formula>
    </cfRule>
  </conditionalFormatting>
  <conditionalFormatting sqref="AA162">
    <cfRule type="cellIs" priority="1630" dxfId="0" operator="equal" stopIfTrue="1">
      <formula>"X"</formula>
    </cfRule>
  </conditionalFormatting>
  <conditionalFormatting sqref="I161">
    <cfRule type="cellIs" priority="1631" dxfId="0" operator="equal" stopIfTrue="1">
      <formula>"X"</formula>
    </cfRule>
  </conditionalFormatting>
  <conditionalFormatting sqref="O161">
    <cfRule type="cellIs" priority="1632" dxfId="0" operator="equal" stopIfTrue="1">
      <formula>"X"</formula>
    </cfRule>
  </conditionalFormatting>
  <conditionalFormatting sqref="X161">
    <cfRule type="cellIs" priority="1633" dxfId="0" operator="equal" stopIfTrue="1">
      <formula>"X"</formula>
    </cfRule>
  </conditionalFormatting>
  <conditionalFormatting sqref="AD161">
    <cfRule type="cellIs" priority="1634" dxfId="0" operator="equal" stopIfTrue="1">
      <formula>"X"</formula>
    </cfRule>
  </conditionalFormatting>
  <conditionalFormatting sqref="AG161">
    <cfRule type="cellIs" priority="1635" dxfId="0" operator="equal" stopIfTrue="1">
      <formula>"X"</formula>
    </cfRule>
  </conditionalFormatting>
  <conditionalFormatting sqref="L161">
    <cfRule type="cellIs" priority="1636" dxfId="0" operator="equal" stopIfTrue="1">
      <formula>"X"</formula>
    </cfRule>
  </conditionalFormatting>
  <conditionalFormatting sqref="R161">
    <cfRule type="cellIs" priority="1637" dxfId="0" operator="equal" stopIfTrue="1">
      <formula>"X"</formula>
    </cfRule>
  </conditionalFormatting>
  <conditionalFormatting sqref="AG160">
    <cfRule type="cellIs" priority="1638" dxfId="0" operator="equal" stopIfTrue="1">
      <formula>"X"</formula>
    </cfRule>
  </conditionalFormatting>
  <conditionalFormatting sqref="I160">
    <cfRule type="cellIs" priority="1639" dxfId="0" operator="equal" stopIfTrue="1">
      <formula>"X"</formula>
    </cfRule>
  </conditionalFormatting>
  <conditionalFormatting sqref="L160">
    <cfRule type="cellIs" priority="1640" dxfId="0" operator="equal" stopIfTrue="1">
      <formula>"X"</formula>
    </cfRule>
  </conditionalFormatting>
  <conditionalFormatting sqref="AG149">
    <cfRule type="cellIs" priority="1641" dxfId="0" operator="equal" stopIfTrue="1">
      <formula>"X"</formula>
    </cfRule>
  </conditionalFormatting>
  <conditionalFormatting sqref="I149">
    <cfRule type="cellIs" priority="1642" dxfId="0" operator="equal" stopIfTrue="1">
      <formula>"X"</formula>
    </cfRule>
  </conditionalFormatting>
  <conditionalFormatting sqref="AD149">
    <cfRule type="cellIs" priority="1643" dxfId="0" operator="equal" stopIfTrue="1">
      <formula>"X"</formula>
    </cfRule>
  </conditionalFormatting>
  <conditionalFormatting sqref="L149">
    <cfRule type="cellIs" priority="1644" dxfId="0" operator="equal" stopIfTrue="1">
      <formula>"X"</formula>
    </cfRule>
  </conditionalFormatting>
  <conditionalFormatting sqref="O149">
    <cfRule type="cellIs" priority="1645" dxfId="0" operator="equal" stopIfTrue="1">
      <formula>"X"</formula>
    </cfRule>
  </conditionalFormatting>
  <conditionalFormatting sqref="R149">
    <cfRule type="cellIs" priority="1646" dxfId="0" operator="equal" stopIfTrue="1">
      <formula>"X"</formula>
    </cfRule>
  </conditionalFormatting>
  <conditionalFormatting sqref="X149">
    <cfRule type="cellIs" priority="1647" dxfId="0" operator="equal" stopIfTrue="1">
      <formula>"X"</formula>
    </cfRule>
  </conditionalFormatting>
  <conditionalFormatting sqref="AA149">
    <cfRule type="cellIs" priority="1648" dxfId="0" operator="equal" stopIfTrue="1">
      <formula>"X"</formula>
    </cfRule>
  </conditionalFormatting>
  <conditionalFormatting sqref="AG150">
    <cfRule type="cellIs" priority="1649" dxfId="0" operator="equal" stopIfTrue="1">
      <formula>"X"</formula>
    </cfRule>
  </conditionalFormatting>
  <conditionalFormatting sqref="I150">
    <cfRule type="cellIs" priority="1650" dxfId="0" operator="equal" stopIfTrue="1">
      <formula>"X"</formula>
    </cfRule>
  </conditionalFormatting>
  <conditionalFormatting sqref="AD150">
    <cfRule type="cellIs" priority="1651" dxfId="0" operator="equal" stopIfTrue="1">
      <formula>"X"</formula>
    </cfRule>
  </conditionalFormatting>
  <conditionalFormatting sqref="L150">
    <cfRule type="cellIs" priority="1652" dxfId="0" operator="equal" stopIfTrue="1">
      <formula>"X"</formula>
    </cfRule>
  </conditionalFormatting>
  <conditionalFormatting sqref="O150">
    <cfRule type="cellIs" priority="1653" dxfId="0" operator="equal" stopIfTrue="1">
      <formula>"X"</formula>
    </cfRule>
  </conditionalFormatting>
  <conditionalFormatting sqref="R150">
    <cfRule type="cellIs" priority="1654" dxfId="0" operator="equal" stopIfTrue="1">
      <formula>"X"</formula>
    </cfRule>
  </conditionalFormatting>
  <conditionalFormatting sqref="X150">
    <cfRule type="cellIs" priority="1655" dxfId="0" operator="equal" stopIfTrue="1">
      <formula>"X"</formula>
    </cfRule>
  </conditionalFormatting>
  <conditionalFormatting sqref="AA150">
    <cfRule type="cellIs" priority="1656" dxfId="0" operator="equal" stopIfTrue="1">
      <formula>"X"</formula>
    </cfRule>
  </conditionalFormatting>
  <conditionalFormatting sqref="H151">
    <cfRule type="expression" priority="1657" dxfId="0" stopIfTrue="1">
      <formula>NOT(ISERROR(SEARCH("X",H151)))</formula>
    </cfRule>
  </conditionalFormatting>
  <conditionalFormatting sqref="AG151">
    <cfRule type="cellIs" priority="1658" dxfId="0" operator="equal" stopIfTrue="1">
      <formula>"X"</formula>
    </cfRule>
  </conditionalFormatting>
  <conditionalFormatting sqref="I151">
    <cfRule type="cellIs" priority="1659" dxfId="0" operator="equal" stopIfTrue="1">
      <formula>"X"</formula>
    </cfRule>
  </conditionalFormatting>
  <conditionalFormatting sqref="AD151">
    <cfRule type="cellIs" priority="1660" dxfId="0" operator="equal" stopIfTrue="1">
      <formula>"X"</formula>
    </cfRule>
  </conditionalFormatting>
  <conditionalFormatting sqref="L151">
    <cfRule type="cellIs" priority="1661" dxfId="0" operator="equal" stopIfTrue="1">
      <formula>"X"</formula>
    </cfRule>
  </conditionalFormatting>
  <conditionalFormatting sqref="O151">
    <cfRule type="cellIs" priority="1662" dxfId="0" operator="equal" stopIfTrue="1">
      <formula>"X"</formula>
    </cfRule>
  </conditionalFormatting>
  <conditionalFormatting sqref="R151">
    <cfRule type="cellIs" priority="1663" dxfId="0" operator="equal" stopIfTrue="1">
      <formula>"X"</formula>
    </cfRule>
  </conditionalFormatting>
  <conditionalFormatting sqref="X151">
    <cfRule type="cellIs" priority="1664" dxfId="0" operator="equal" stopIfTrue="1">
      <formula>"X"</formula>
    </cfRule>
  </conditionalFormatting>
  <conditionalFormatting sqref="AA151">
    <cfRule type="cellIs" priority="1665" dxfId="0" operator="equal" stopIfTrue="1">
      <formula>"X"</formula>
    </cfRule>
  </conditionalFormatting>
  <conditionalFormatting sqref="H152">
    <cfRule type="expression" priority="1666" dxfId="0" stopIfTrue="1">
      <formula>NOT(ISERROR(SEARCH("X",H152)))</formula>
    </cfRule>
  </conditionalFormatting>
  <conditionalFormatting sqref="AG152">
    <cfRule type="cellIs" priority="1667" dxfId="0" operator="equal" stopIfTrue="1">
      <formula>"X"</formula>
    </cfRule>
  </conditionalFormatting>
  <conditionalFormatting sqref="I152">
    <cfRule type="cellIs" priority="1668" dxfId="0" operator="equal" stopIfTrue="1">
      <formula>"X"</formula>
    </cfRule>
  </conditionalFormatting>
  <conditionalFormatting sqref="AD152">
    <cfRule type="cellIs" priority="1669" dxfId="0" operator="equal" stopIfTrue="1">
      <formula>"X"</formula>
    </cfRule>
  </conditionalFormatting>
  <conditionalFormatting sqref="L152">
    <cfRule type="cellIs" priority="1670" dxfId="0" operator="equal" stopIfTrue="1">
      <formula>"X"</formula>
    </cfRule>
  </conditionalFormatting>
  <conditionalFormatting sqref="O152">
    <cfRule type="cellIs" priority="1671" dxfId="0" operator="equal" stopIfTrue="1">
      <formula>"X"</formula>
    </cfRule>
  </conditionalFormatting>
  <conditionalFormatting sqref="R152">
    <cfRule type="cellIs" priority="1672" dxfId="0" operator="equal" stopIfTrue="1">
      <formula>"X"</formula>
    </cfRule>
  </conditionalFormatting>
  <conditionalFormatting sqref="X152">
    <cfRule type="cellIs" priority="1673" dxfId="0" operator="equal" stopIfTrue="1">
      <formula>"X"</formula>
    </cfRule>
  </conditionalFormatting>
  <conditionalFormatting sqref="AA152">
    <cfRule type="cellIs" priority="1674" dxfId="0" operator="equal" stopIfTrue="1">
      <formula>"X"</formula>
    </cfRule>
  </conditionalFormatting>
  <conditionalFormatting sqref="H153">
    <cfRule type="expression" priority="1675" dxfId="0" stopIfTrue="1">
      <formula>NOT(ISERROR(SEARCH("X",H153)))</formula>
    </cfRule>
  </conditionalFormatting>
  <conditionalFormatting sqref="AG153">
    <cfRule type="cellIs" priority="1676" dxfId="0" operator="equal" stopIfTrue="1">
      <formula>"X"</formula>
    </cfRule>
  </conditionalFormatting>
  <conditionalFormatting sqref="I153">
    <cfRule type="cellIs" priority="1677" dxfId="0" operator="equal" stopIfTrue="1">
      <formula>"X"</formula>
    </cfRule>
  </conditionalFormatting>
  <conditionalFormatting sqref="AD153">
    <cfRule type="cellIs" priority="1678" dxfId="0" operator="equal" stopIfTrue="1">
      <formula>"X"</formula>
    </cfRule>
  </conditionalFormatting>
  <conditionalFormatting sqref="L153">
    <cfRule type="cellIs" priority="1679" dxfId="0" operator="equal" stopIfTrue="1">
      <formula>"X"</formula>
    </cfRule>
  </conditionalFormatting>
  <conditionalFormatting sqref="O153">
    <cfRule type="cellIs" priority="1680" dxfId="0" operator="equal" stopIfTrue="1">
      <formula>"X"</formula>
    </cfRule>
  </conditionalFormatting>
  <conditionalFormatting sqref="R153">
    <cfRule type="cellIs" priority="1681" dxfId="0" operator="equal" stopIfTrue="1">
      <formula>"X"</formula>
    </cfRule>
  </conditionalFormatting>
  <conditionalFormatting sqref="X153">
    <cfRule type="cellIs" priority="1682" dxfId="0" operator="equal" stopIfTrue="1">
      <formula>"X"</formula>
    </cfRule>
  </conditionalFormatting>
  <conditionalFormatting sqref="AA153">
    <cfRule type="cellIs" priority="1683" dxfId="0" operator="equal" stopIfTrue="1">
      <formula>"X"</formula>
    </cfRule>
  </conditionalFormatting>
  <conditionalFormatting sqref="H160">
    <cfRule type="expression" priority="1684" dxfId="0" stopIfTrue="1">
      <formula>NOT(ISERROR(SEARCH("X",H160)))</formula>
    </cfRule>
  </conditionalFormatting>
  <conditionalFormatting sqref="AA161">
    <cfRule type="cellIs" priority="1685" dxfId="0" operator="equal" stopIfTrue="1">
      <formula>"X"</formula>
    </cfRule>
  </conditionalFormatting>
  <conditionalFormatting sqref="AD160">
    <cfRule type="cellIs" priority="1686" dxfId="0" operator="equal" stopIfTrue="1">
      <formula>"X"</formula>
    </cfRule>
  </conditionalFormatting>
  <conditionalFormatting sqref="O160">
    <cfRule type="cellIs" priority="1687" dxfId="0" operator="equal" stopIfTrue="1">
      <formula>"X"</formula>
    </cfRule>
  </conditionalFormatting>
  <conditionalFormatting sqref="R160">
    <cfRule type="cellIs" priority="1688" dxfId="0" operator="equal" stopIfTrue="1">
      <formula>"X"</formula>
    </cfRule>
  </conditionalFormatting>
  <conditionalFormatting sqref="X160">
    <cfRule type="cellIs" priority="1689" dxfId="0" operator="equal" stopIfTrue="1">
      <formula>"X"</formula>
    </cfRule>
  </conditionalFormatting>
  <conditionalFormatting sqref="AA160">
    <cfRule type="cellIs" priority="1690" dxfId="0" operator="equal" stopIfTrue="1">
      <formula>"X"</formula>
    </cfRule>
  </conditionalFormatting>
  <conditionalFormatting sqref="H161">
    <cfRule type="expression" priority="1691" dxfId="0" stopIfTrue="1">
      <formula>NOT(ISERROR(SEARCH("X",H161)))</formula>
    </cfRule>
  </conditionalFormatting>
  <conditionalFormatting sqref="H162">
    <cfRule type="expression" priority="1692" dxfId="0" stopIfTrue="1">
      <formula>NOT(ISERROR(SEARCH("X",H162)))</formula>
    </cfRule>
  </conditionalFormatting>
  <conditionalFormatting sqref="I162">
    <cfRule type="cellIs" priority="1693" dxfId="0" operator="equal" stopIfTrue="1">
      <formula>"X"</formula>
    </cfRule>
  </conditionalFormatting>
  <conditionalFormatting sqref="AD162">
    <cfRule type="cellIs" priority="1694" dxfId="0" operator="equal" stopIfTrue="1">
      <formula>"X"</formula>
    </cfRule>
  </conditionalFormatting>
  <conditionalFormatting sqref="O162">
    <cfRule type="cellIs" priority="1695" dxfId="0" operator="equal" stopIfTrue="1">
      <formula>"X"</formula>
    </cfRule>
  </conditionalFormatting>
  <conditionalFormatting sqref="X162">
    <cfRule type="cellIs" priority="1696" dxfId="0" operator="equal" stopIfTrue="1">
      <formula>"X"</formula>
    </cfRule>
  </conditionalFormatting>
  <conditionalFormatting sqref="H163">
    <cfRule type="expression" priority="1697" dxfId="0" stopIfTrue="1">
      <formula>NOT(ISERROR(SEARCH("X",H163)))</formula>
    </cfRule>
  </conditionalFormatting>
  <conditionalFormatting sqref="I163">
    <cfRule type="cellIs" priority="1698" dxfId="0" operator="equal" stopIfTrue="1">
      <formula>"X"</formula>
    </cfRule>
  </conditionalFormatting>
  <conditionalFormatting sqref="L163">
    <cfRule type="cellIs" priority="1699" dxfId="0" operator="equal" stopIfTrue="1">
      <formula>"X"</formula>
    </cfRule>
  </conditionalFormatting>
  <conditionalFormatting sqref="H165">
    <cfRule type="expression" priority="1700" dxfId="0" stopIfTrue="1">
      <formula>NOT(ISERROR(SEARCH("X",H165)))</formula>
    </cfRule>
  </conditionalFormatting>
  <conditionalFormatting sqref="I165">
    <cfRule type="cellIs" priority="1701" dxfId="0" operator="equal" stopIfTrue="1">
      <formula>"X"</formula>
    </cfRule>
  </conditionalFormatting>
  <conditionalFormatting sqref="L165">
    <cfRule type="cellIs" priority="1702" dxfId="0" operator="equal" stopIfTrue="1">
      <formula>"X"</formula>
    </cfRule>
  </conditionalFormatting>
  <conditionalFormatting sqref="H167">
    <cfRule type="expression" priority="1703" dxfId="0" stopIfTrue="1">
      <formula>NOT(ISERROR(SEARCH("X",H167)))</formula>
    </cfRule>
  </conditionalFormatting>
  <conditionalFormatting sqref="AG167">
    <cfRule type="cellIs" priority="1704" dxfId="0" operator="equal" stopIfTrue="1">
      <formula>"X"</formula>
    </cfRule>
  </conditionalFormatting>
  <conditionalFormatting sqref="I167">
    <cfRule type="cellIs" priority="1705" dxfId="0" operator="equal" stopIfTrue="1">
      <formula>"X"</formula>
    </cfRule>
  </conditionalFormatting>
  <conditionalFormatting sqref="AD167">
    <cfRule type="cellIs" priority="1706" dxfId="0" operator="equal" stopIfTrue="1">
      <formula>"X"</formula>
    </cfRule>
  </conditionalFormatting>
  <conditionalFormatting sqref="L167">
    <cfRule type="cellIs" priority="1707" dxfId="0" operator="equal" stopIfTrue="1">
      <formula>"X"</formula>
    </cfRule>
  </conditionalFormatting>
  <conditionalFormatting sqref="O167">
    <cfRule type="cellIs" priority="1708" dxfId="0" operator="equal" stopIfTrue="1">
      <formula>"X"</formula>
    </cfRule>
  </conditionalFormatting>
  <conditionalFormatting sqref="R167">
    <cfRule type="cellIs" priority="1709" dxfId="0" operator="equal" stopIfTrue="1">
      <formula>"X"</formula>
    </cfRule>
  </conditionalFormatting>
  <conditionalFormatting sqref="X167">
    <cfRule type="cellIs" priority="1710" dxfId="0" operator="equal" stopIfTrue="1">
      <formula>"X"</formula>
    </cfRule>
  </conditionalFormatting>
  <conditionalFormatting sqref="AA167">
    <cfRule type="cellIs" priority="1711" dxfId="0" operator="equal" stopIfTrue="1">
      <formula>"X"</formula>
    </cfRule>
  </conditionalFormatting>
  <conditionalFormatting sqref="H168">
    <cfRule type="expression" priority="1712" dxfId="0" stopIfTrue="1">
      <formula>NOT(ISERROR(SEARCH("X",H168)))</formula>
    </cfRule>
  </conditionalFormatting>
  <conditionalFormatting sqref="AG168">
    <cfRule type="cellIs" priority="1713" dxfId="0" operator="equal" stopIfTrue="1">
      <formula>"X"</formula>
    </cfRule>
  </conditionalFormatting>
  <conditionalFormatting sqref="I168">
    <cfRule type="cellIs" priority="1714" dxfId="0" operator="equal" stopIfTrue="1">
      <formula>"X"</formula>
    </cfRule>
  </conditionalFormatting>
  <conditionalFormatting sqref="AD168">
    <cfRule type="cellIs" priority="1715" dxfId="0" operator="equal" stopIfTrue="1">
      <formula>"X"</formula>
    </cfRule>
  </conditionalFormatting>
  <conditionalFormatting sqref="L168">
    <cfRule type="cellIs" priority="1716" dxfId="0" operator="equal" stopIfTrue="1">
      <formula>"X"</formula>
    </cfRule>
  </conditionalFormatting>
  <conditionalFormatting sqref="O168">
    <cfRule type="cellIs" priority="1717" dxfId="0" operator="equal" stopIfTrue="1">
      <formula>"X"</formula>
    </cfRule>
  </conditionalFormatting>
  <conditionalFormatting sqref="R168">
    <cfRule type="cellIs" priority="1718" dxfId="0" operator="equal" stopIfTrue="1">
      <formula>"X"</formula>
    </cfRule>
  </conditionalFormatting>
  <conditionalFormatting sqref="X168">
    <cfRule type="cellIs" priority="1719" dxfId="0" operator="equal" stopIfTrue="1">
      <formula>"X"</formula>
    </cfRule>
  </conditionalFormatting>
  <conditionalFormatting sqref="AA168">
    <cfRule type="cellIs" priority="1720" dxfId="0" operator="equal" stopIfTrue="1">
      <formula>"X"</formula>
    </cfRule>
  </conditionalFormatting>
  <conditionalFormatting sqref="H169">
    <cfRule type="expression" priority="1721" dxfId="0" stopIfTrue="1">
      <formula>NOT(ISERROR(SEARCH("X",H169)))</formula>
    </cfRule>
  </conditionalFormatting>
  <conditionalFormatting sqref="AG169">
    <cfRule type="cellIs" priority="1722" dxfId="0" operator="equal" stopIfTrue="1">
      <formula>"X"</formula>
    </cfRule>
  </conditionalFormatting>
  <conditionalFormatting sqref="I169">
    <cfRule type="cellIs" priority="1723" dxfId="0" operator="equal" stopIfTrue="1">
      <formula>"X"</formula>
    </cfRule>
  </conditionalFormatting>
  <conditionalFormatting sqref="AD169">
    <cfRule type="cellIs" priority="1724" dxfId="0" operator="equal" stopIfTrue="1">
      <formula>"X"</formula>
    </cfRule>
  </conditionalFormatting>
  <conditionalFormatting sqref="L169">
    <cfRule type="cellIs" priority="1725" dxfId="0" operator="equal" stopIfTrue="1">
      <formula>"X"</formula>
    </cfRule>
  </conditionalFormatting>
  <conditionalFormatting sqref="O169">
    <cfRule type="cellIs" priority="1726" dxfId="0" operator="equal" stopIfTrue="1">
      <formula>"X"</formula>
    </cfRule>
  </conditionalFormatting>
  <conditionalFormatting sqref="R169">
    <cfRule type="cellIs" priority="1727" dxfId="0" operator="equal" stopIfTrue="1">
      <formula>"X"</formula>
    </cfRule>
  </conditionalFormatting>
  <conditionalFormatting sqref="X169">
    <cfRule type="cellIs" priority="1728" dxfId="0" operator="equal" stopIfTrue="1">
      <formula>"X"</formula>
    </cfRule>
  </conditionalFormatting>
  <conditionalFormatting sqref="AA169">
    <cfRule type="cellIs" priority="1729" dxfId="0" operator="equal" stopIfTrue="1">
      <formula>"X"</formula>
    </cfRule>
  </conditionalFormatting>
  <conditionalFormatting sqref="X175">
    <cfRule type="cellIs" priority="1730" dxfId="0" operator="equal" stopIfTrue="1">
      <formula>"X"</formula>
    </cfRule>
  </conditionalFormatting>
  <conditionalFormatting sqref="AD175">
    <cfRule type="cellIs" priority="1731" dxfId="0" operator="equal" stopIfTrue="1">
      <formula>"X"</formula>
    </cfRule>
  </conditionalFormatting>
  <conditionalFormatting sqref="AG176">
    <cfRule type="cellIs" priority="1732" dxfId="0" operator="equal" stopIfTrue="1">
      <formula>"X"</formula>
    </cfRule>
  </conditionalFormatting>
  <conditionalFormatting sqref="I175">
    <cfRule type="cellIs" priority="1733" dxfId="0" operator="equal" stopIfTrue="1">
      <formula>"X"</formula>
    </cfRule>
  </conditionalFormatting>
  <conditionalFormatting sqref="AG175">
    <cfRule type="cellIs" priority="1734" dxfId="0" operator="equal" stopIfTrue="1">
      <formula>"X"</formula>
    </cfRule>
  </conditionalFormatting>
  <conditionalFormatting sqref="L175">
    <cfRule type="cellIs" priority="1735" dxfId="0" operator="equal" stopIfTrue="1">
      <formula>"X"</formula>
    </cfRule>
  </conditionalFormatting>
  <conditionalFormatting sqref="O175">
    <cfRule type="cellIs" priority="1736" dxfId="0" operator="equal" stopIfTrue="1">
      <formula>"X"</formula>
    </cfRule>
  </conditionalFormatting>
  <conditionalFormatting sqref="R175">
    <cfRule type="cellIs" priority="1737" dxfId="0" operator="equal" stopIfTrue="1">
      <formula>"X"</formula>
    </cfRule>
  </conditionalFormatting>
  <conditionalFormatting sqref="AA175">
    <cfRule type="cellIs" priority="1738" dxfId="0" operator="equal" stopIfTrue="1">
      <formula>"X"</formula>
    </cfRule>
  </conditionalFormatting>
  <conditionalFormatting sqref="H176">
    <cfRule type="expression" priority="1739" dxfId="0" stopIfTrue="1">
      <formula>NOT(ISERROR(SEARCH("X",H176)))</formula>
    </cfRule>
  </conditionalFormatting>
  <conditionalFormatting sqref="I176">
    <cfRule type="cellIs" priority="1740" dxfId="0" operator="equal" stopIfTrue="1">
      <formula>"X"</formula>
    </cfRule>
  </conditionalFormatting>
  <conditionalFormatting sqref="AD176">
    <cfRule type="cellIs" priority="1741" dxfId="0" operator="equal" stopIfTrue="1">
      <formula>"X"</formula>
    </cfRule>
  </conditionalFormatting>
  <conditionalFormatting sqref="L176">
    <cfRule type="cellIs" priority="1742" dxfId="0" operator="equal" stopIfTrue="1">
      <formula>"X"</formula>
    </cfRule>
  </conditionalFormatting>
  <conditionalFormatting sqref="O176">
    <cfRule type="cellIs" priority="1743" dxfId="0" operator="equal" stopIfTrue="1">
      <formula>"X"</formula>
    </cfRule>
  </conditionalFormatting>
  <conditionalFormatting sqref="R176">
    <cfRule type="cellIs" priority="1744" dxfId="0" operator="equal" stopIfTrue="1">
      <formula>"X"</formula>
    </cfRule>
  </conditionalFormatting>
  <conditionalFormatting sqref="X176">
    <cfRule type="cellIs" priority="1745" dxfId="0" operator="equal" stopIfTrue="1">
      <formula>"X"</formula>
    </cfRule>
  </conditionalFormatting>
  <conditionalFormatting sqref="AA176">
    <cfRule type="cellIs" priority="1746" dxfId="0" operator="equal" stopIfTrue="1">
      <formula>"X"</formula>
    </cfRule>
  </conditionalFormatting>
  <conditionalFormatting sqref="L177">
    <cfRule type="cellIs" priority="1747" dxfId="0" operator="equal" stopIfTrue="1">
      <formula>"X"</formula>
    </cfRule>
  </conditionalFormatting>
  <conditionalFormatting sqref="O178">
    <cfRule type="cellIs" priority="1748" dxfId="0" operator="equal" stopIfTrue="1">
      <formula>"X"</formula>
    </cfRule>
  </conditionalFormatting>
  <conditionalFormatting sqref="R178">
    <cfRule type="cellIs" priority="1749" dxfId="0" operator="equal" stopIfTrue="1">
      <formula>"X"</formula>
    </cfRule>
  </conditionalFormatting>
  <conditionalFormatting sqref="AA178">
    <cfRule type="cellIs" priority="1750" dxfId="0" operator="equal" stopIfTrue="1">
      <formula>"X"</formula>
    </cfRule>
  </conditionalFormatting>
  <conditionalFormatting sqref="I179">
    <cfRule type="cellIs" priority="1751" dxfId="0" operator="equal" stopIfTrue="1">
      <formula>"X"</formula>
    </cfRule>
  </conditionalFormatting>
  <conditionalFormatting sqref="L179">
    <cfRule type="cellIs" priority="1752" dxfId="0" operator="equal" stopIfTrue="1">
      <formula>"X"</formula>
    </cfRule>
  </conditionalFormatting>
  <conditionalFormatting sqref="O179">
    <cfRule type="cellIs" priority="1753" dxfId="0" operator="equal" stopIfTrue="1">
      <formula>"X"</formula>
    </cfRule>
  </conditionalFormatting>
  <conditionalFormatting sqref="R179">
    <cfRule type="cellIs" priority="1754" dxfId="0" operator="equal" stopIfTrue="1">
      <formula>"X"</formula>
    </cfRule>
  </conditionalFormatting>
  <conditionalFormatting sqref="AG185">
    <cfRule type="cellIs" priority="1755" dxfId="0" operator="equal" stopIfTrue="1">
      <formula>"X"</formula>
    </cfRule>
  </conditionalFormatting>
  <conditionalFormatting sqref="AJ185">
    <cfRule type="cellIs" priority="1756" dxfId="0" operator="equal" stopIfTrue="1">
      <formula>"X"</formula>
    </cfRule>
  </conditionalFormatting>
  <conditionalFormatting sqref="AG186">
    <cfRule type="cellIs" priority="1757" dxfId="0" operator="equal" stopIfTrue="1">
      <formula>"X"</formula>
    </cfRule>
  </conditionalFormatting>
  <conditionalFormatting sqref="I79">
    <cfRule type="cellIs" priority="1758" dxfId="0" operator="equal" stopIfTrue="1">
      <formula>"X"</formula>
    </cfRule>
  </conditionalFormatting>
  <conditionalFormatting sqref="H123">
    <cfRule type="expression" priority="1759" dxfId="0" stopIfTrue="1">
      <formula>NOT(ISERROR(SEARCH("X",H123)))</formula>
    </cfRule>
  </conditionalFormatting>
  <conditionalFormatting sqref="H120">
    <cfRule type="expression" priority="1760" dxfId="0" stopIfTrue="1">
      <formula>NOT(ISERROR(SEARCH("X",H120)))</formula>
    </cfRule>
  </conditionalFormatting>
  <conditionalFormatting sqref="I123">
    <cfRule type="cellIs" priority="1761" dxfId="0" operator="equal" stopIfTrue="1">
      <formula>"X"</formula>
    </cfRule>
  </conditionalFormatting>
  <conditionalFormatting sqref="AG120">
    <cfRule type="cellIs" priority="1762" dxfId="0" operator="equal" stopIfTrue="1">
      <formula>"X"</formula>
    </cfRule>
  </conditionalFormatting>
  <conditionalFormatting sqref="AI120">
    <cfRule type="expression" priority="1763" dxfId="0" stopIfTrue="1">
      <formula>AND($H120="X",AG$17&lt;&gt;0)</formula>
    </cfRule>
    <cfRule type="expression" priority="1764" dxfId="0" stopIfTrue="1">
      <formula>AND(AH120&lt;&gt;0,AG$17&lt;&gt;0)</formula>
    </cfRule>
    <cfRule type="expression" priority="1765" dxfId="2" stopIfTrue="1">
      <formula>OR(AH120=0,AG$17=0)</formula>
    </cfRule>
  </conditionalFormatting>
  <conditionalFormatting sqref="AG123">
    <cfRule type="cellIs" priority="1766" dxfId="0" operator="equal" stopIfTrue="1">
      <formula>"X"</formula>
    </cfRule>
  </conditionalFormatting>
  <conditionalFormatting sqref="AD120">
    <cfRule type="cellIs" priority="1767" dxfId="0" operator="equal" stopIfTrue="1">
      <formula>"X"</formula>
    </cfRule>
  </conditionalFormatting>
  <conditionalFormatting sqref="AF120">
    <cfRule type="expression" priority="1768" dxfId="0" stopIfTrue="1">
      <formula>AND($H120="X",AD$17&lt;&gt;0)</formula>
    </cfRule>
    <cfRule type="expression" priority="1769" dxfId="0" stopIfTrue="1">
      <formula>AND(AE120&lt;&gt;0,AD$17&lt;&gt;0)</formula>
    </cfRule>
    <cfRule type="expression" priority="1770" dxfId="2" stopIfTrue="1">
      <formula>OR(AE120=0,AD$17=0)</formula>
    </cfRule>
  </conditionalFormatting>
  <conditionalFormatting sqref="AD123">
    <cfRule type="cellIs" priority="1771" dxfId="0" operator="equal" stopIfTrue="1">
      <formula>"X"</formula>
    </cfRule>
  </conditionalFormatting>
  <conditionalFormatting sqref="L120">
    <cfRule type="cellIs" priority="1772" dxfId="0" operator="equal" stopIfTrue="1">
      <formula>"X"</formula>
    </cfRule>
  </conditionalFormatting>
  <conditionalFormatting sqref="O120">
    <cfRule type="cellIs" priority="1773" dxfId="0" operator="equal" stopIfTrue="1">
      <formula>"X"</formula>
    </cfRule>
  </conditionalFormatting>
  <conditionalFormatting sqref="R120">
    <cfRule type="cellIs" priority="1774" dxfId="0" operator="equal" stopIfTrue="1">
      <formula>"X"</formula>
    </cfRule>
  </conditionalFormatting>
  <conditionalFormatting sqref="X120">
    <cfRule type="cellIs" priority="1775" dxfId="0" operator="equal" stopIfTrue="1">
      <formula>"X"</formula>
    </cfRule>
  </conditionalFormatting>
  <conditionalFormatting sqref="AA120">
    <cfRule type="cellIs" priority="1776" dxfId="0" operator="equal" stopIfTrue="1">
      <formula>"X"</formula>
    </cfRule>
  </conditionalFormatting>
  <conditionalFormatting sqref="K120">
    <cfRule type="expression" priority="1777" dxfId="0" stopIfTrue="1">
      <formula>AND($H120="X",I$17&lt;&gt;0)</formula>
    </cfRule>
    <cfRule type="expression" priority="1778" dxfId="0" stopIfTrue="1">
      <formula>AND(J120&lt;&gt;0,I$17&lt;&gt;0)</formula>
    </cfRule>
    <cfRule type="expression" priority="1779" dxfId="2" stopIfTrue="1">
      <formula>OR(J120=0,I$17=0)</formula>
    </cfRule>
  </conditionalFormatting>
  <conditionalFormatting sqref="N120">
    <cfRule type="expression" priority="1780" dxfId="0" stopIfTrue="1">
      <formula>AND($H120="X",L$17&lt;&gt;0)</formula>
    </cfRule>
    <cfRule type="expression" priority="1781" dxfId="0" stopIfTrue="1">
      <formula>AND(M120&lt;&gt;0,L$17&lt;&gt;0)</formula>
    </cfRule>
    <cfRule type="expression" priority="1782" dxfId="2" stopIfTrue="1">
      <formula>OR(M120=0,L$17=0)</formula>
    </cfRule>
  </conditionalFormatting>
  <conditionalFormatting sqref="Q120">
    <cfRule type="expression" priority="1783" dxfId="0" stopIfTrue="1">
      <formula>AND($H120="X",O$17&lt;&gt;0)</formula>
    </cfRule>
    <cfRule type="expression" priority="1784" dxfId="0" stopIfTrue="1">
      <formula>AND(P120&lt;&gt;0,O$17&lt;&gt;0)</formula>
    </cfRule>
    <cfRule type="expression" priority="1785" dxfId="2" stopIfTrue="1">
      <formula>OR(P120=0,O$17=0)</formula>
    </cfRule>
  </conditionalFormatting>
  <conditionalFormatting sqref="T120">
    <cfRule type="expression" priority="1786" dxfId="0" stopIfTrue="1">
      <formula>AND($H120="X",R$17&lt;&gt;0)</formula>
    </cfRule>
    <cfRule type="expression" priority="1787" dxfId="0" stopIfTrue="1">
      <formula>AND(S120&lt;&gt;0,R$17&lt;&gt;0)</formula>
    </cfRule>
    <cfRule type="expression" priority="1788" dxfId="2" stopIfTrue="1">
      <formula>OR(S120=0,R$17=0)</formula>
    </cfRule>
  </conditionalFormatting>
  <conditionalFormatting sqref="Z120">
    <cfRule type="expression" priority="1789" dxfId="0" stopIfTrue="1">
      <formula>AND($H120="X",X$17&lt;&gt;0)</formula>
    </cfRule>
    <cfRule type="expression" priority="1790" dxfId="0" stopIfTrue="1">
      <formula>AND(Y120&lt;&gt;0,X$17&lt;&gt;0)</formula>
    </cfRule>
    <cfRule type="expression" priority="1791" dxfId="2" stopIfTrue="1">
      <formula>OR(Y120=0,X$17=0)</formula>
    </cfRule>
  </conditionalFormatting>
  <conditionalFormatting sqref="AC120">
    <cfRule type="expression" priority="1792" dxfId="0" stopIfTrue="1">
      <formula>AND($H120="X",AA$17&lt;&gt;0)</formula>
    </cfRule>
    <cfRule type="expression" priority="1793" dxfId="0" stopIfTrue="1">
      <formula>AND(AB120&lt;&gt;0,AA$17&lt;&gt;0)</formula>
    </cfRule>
    <cfRule type="expression" priority="1794" dxfId="2" stopIfTrue="1">
      <formula>OR(AB120=0,AA$17=0)</formula>
    </cfRule>
  </conditionalFormatting>
  <conditionalFormatting sqref="L123">
    <cfRule type="cellIs" priority="1795" dxfId="0" operator="equal" stopIfTrue="1">
      <formula>"X"</formula>
    </cfRule>
  </conditionalFormatting>
  <conditionalFormatting sqref="O123">
    <cfRule type="cellIs" priority="1796" dxfId="0" operator="equal" stopIfTrue="1">
      <formula>"X"</formula>
    </cfRule>
  </conditionalFormatting>
  <conditionalFormatting sqref="R123">
    <cfRule type="cellIs" priority="1797" dxfId="0" operator="equal" stopIfTrue="1">
      <formula>"X"</formula>
    </cfRule>
  </conditionalFormatting>
  <conditionalFormatting sqref="X123">
    <cfRule type="cellIs" priority="1798" dxfId="0" operator="equal" stopIfTrue="1">
      <formula>"X"</formula>
    </cfRule>
  </conditionalFormatting>
  <conditionalFormatting sqref="AA123">
    <cfRule type="cellIs" priority="1799" dxfId="0" operator="equal" stopIfTrue="1">
      <formula>"X"</formula>
    </cfRule>
  </conditionalFormatting>
  <conditionalFormatting sqref="I120">
    <cfRule type="cellIs" priority="1800" dxfId="0" operator="equal" stopIfTrue="1">
      <formula>"X"</formula>
    </cfRule>
  </conditionalFormatting>
  <conditionalFormatting sqref="K121">
    <cfRule type="expression" priority="1801" dxfId="0" stopIfTrue="1">
      <formula>AND($H121="X",I$17&lt;&gt;0)</formula>
    </cfRule>
    <cfRule type="expression" priority="1802" dxfId="0" stopIfTrue="1">
      <formula>AND(J121&lt;&gt;0,I$17&lt;&gt;0)</formula>
    </cfRule>
    <cfRule type="expression" priority="1803" dxfId="2" stopIfTrue="1">
      <formula>OR(J121=0,I$17=0)</formula>
    </cfRule>
  </conditionalFormatting>
  <conditionalFormatting sqref="K122">
    <cfRule type="expression" priority="1804" dxfId="0" stopIfTrue="1">
      <formula>AND($H122="X",I$17&lt;&gt;0)</formula>
    </cfRule>
    <cfRule type="expression" priority="1805" dxfId="0" stopIfTrue="1">
      <formula>AND(J122&lt;&gt;0,I$17&lt;&gt;0)</formula>
    </cfRule>
    <cfRule type="expression" priority="1806" dxfId="2" stopIfTrue="1">
      <formula>OR(J122=0,I$17=0)</formula>
    </cfRule>
  </conditionalFormatting>
  <conditionalFormatting sqref="K123">
    <cfRule type="expression" priority="1807" dxfId="0" stopIfTrue="1">
      <formula>AND($H123="X",I$17&lt;&gt;0)</formula>
    </cfRule>
    <cfRule type="expression" priority="1808" dxfId="0" stopIfTrue="1">
      <formula>AND(J123&lt;&gt;0,I$17&lt;&gt;0)</formula>
    </cfRule>
    <cfRule type="expression" priority="1809" dxfId="2" stopIfTrue="1">
      <formula>OR(J123=0,I$17=0)</formula>
    </cfRule>
  </conditionalFormatting>
  <conditionalFormatting sqref="K124">
    <cfRule type="expression" priority="1810" dxfId="0" stopIfTrue="1">
      <formula>AND($H124="X",I$17&lt;&gt;0)</formula>
    </cfRule>
    <cfRule type="expression" priority="1811" dxfId="0" stopIfTrue="1">
      <formula>AND(J124&lt;&gt;0,I$17&lt;&gt;0)</formula>
    </cfRule>
    <cfRule type="expression" priority="1812" dxfId="2" stopIfTrue="1">
      <formula>OR(J124=0,I$17=0)</formula>
    </cfRule>
  </conditionalFormatting>
  <conditionalFormatting sqref="K125">
    <cfRule type="expression" priority="1813" dxfId="0" stopIfTrue="1">
      <formula>AND($H125="X",I$17&lt;&gt;0)</formula>
    </cfRule>
    <cfRule type="expression" priority="1814" dxfId="0" stopIfTrue="1">
      <formula>AND(J125&lt;&gt;0,I$17&lt;&gt;0)</formula>
    </cfRule>
    <cfRule type="expression" priority="1815" dxfId="2" stopIfTrue="1">
      <formula>OR(J125=0,I$17=0)</formula>
    </cfRule>
  </conditionalFormatting>
  <conditionalFormatting sqref="N121">
    <cfRule type="expression" priority="1816" dxfId="0" stopIfTrue="1">
      <formula>AND($H121="X",L$17&lt;&gt;0)</formula>
    </cfRule>
    <cfRule type="expression" priority="1817" dxfId="0" stopIfTrue="1">
      <formula>AND(M121&lt;&gt;0,L$17&lt;&gt;0)</formula>
    </cfRule>
    <cfRule type="expression" priority="1818" dxfId="2" stopIfTrue="1">
      <formula>OR(M121=0,L$17=0)</formula>
    </cfRule>
  </conditionalFormatting>
  <conditionalFormatting sqref="N122">
    <cfRule type="expression" priority="1819" dxfId="0" stopIfTrue="1">
      <formula>AND($H122="X",L$17&lt;&gt;0)</formula>
    </cfRule>
    <cfRule type="expression" priority="1820" dxfId="0" stopIfTrue="1">
      <formula>AND(M122&lt;&gt;0,L$17&lt;&gt;0)</formula>
    </cfRule>
    <cfRule type="expression" priority="1821" dxfId="2" stopIfTrue="1">
      <formula>OR(M122=0,L$17=0)</formula>
    </cfRule>
  </conditionalFormatting>
  <conditionalFormatting sqref="N123">
    <cfRule type="expression" priority="1822" dxfId="0" stopIfTrue="1">
      <formula>AND($H123="X",L$17&lt;&gt;0)</formula>
    </cfRule>
    <cfRule type="expression" priority="1823" dxfId="0" stopIfTrue="1">
      <formula>AND(M123&lt;&gt;0,L$17&lt;&gt;0)</formula>
    </cfRule>
    <cfRule type="expression" priority="1824" dxfId="2" stopIfTrue="1">
      <formula>OR(M123=0,L$17=0)</formula>
    </cfRule>
  </conditionalFormatting>
  <conditionalFormatting sqref="N124">
    <cfRule type="expression" priority="1825" dxfId="0" stopIfTrue="1">
      <formula>AND($H124="X",L$17&lt;&gt;0)</formula>
    </cfRule>
    <cfRule type="expression" priority="1826" dxfId="0" stopIfTrue="1">
      <formula>AND(M124&lt;&gt;0,L$17&lt;&gt;0)</formula>
    </cfRule>
    <cfRule type="expression" priority="1827" dxfId="2" stopIfTrue="1">
      <formula>OR(M124=0,L$17=0)</formula>
    </cfRule>
  </conditionalFormatting>
  <conditionalFormatting sqref="N125">
    <cfRule type="expression" priority="1828" dxfId="0" stopIfTrue="1">
      <formula>AND($H125="X",L$17&lt;&gt;0)</formula>
    </cfRule>
    <cfRule type="expression" priority="1829" dxfId="0" stopIfTrue="1">
      <formula>AND(M125&lt;&gt;0,L$17&lt;&gt;0)</formula>
    </cfRule>
    <cfRule type="expression" priority="1830" dxfId="2" stopIfTrue="1">
      <formula>OR(M125=0,L$17=0)</formula>
    </cfRule>
  </conditionalFormatting>
  <conditionalFormatting sqref="Q121">
    <cfRule type="expression" priority="1831" dxfId="0" stopIfTrue="1">
      <formula>AND($H121="X",O$17&lt;&gt;0)</formula>
    </cfRule>
    <cfRule type="expression" priority="1832" dxfId="0" stopIfTrue="1">
      <formula>AND(P121&lt;&gt;0,O$17&lt;&gt;0)</formula>
    </cfRule>
    <cfRule type="expression" priority="1833" dxfId="2" stopIfTrue="1">
      <formula>OR(P121=0,O$17=0)</formula>
    </cfRule>
  </conditionalFormatting>
  <conditionalFormatting sqref="Q122">
    <cfRule type="expression" priority="1834" dxfId="0" stopIfTrue="1">
      <formula>AND($H122="X",O$17&lt;&gt;0)</formula>
    </cfRule>
    <cfRule type="expression" priority="1835" dxfId="0" stopIfTrue="1">
      <formula>AND(P122&lt;&gt;0,O$17&lt;&gt;0)</formula>
    </cfRule>
    <cfRule type="expression" priority="1836" dxfId="2" stopIfTrue="1">
      <formula>OR(P122=0,O$17=0)</formula>
    </cfRule>
  </conditionalFormatting>
  <conditionalFormatting sqref="Q123">
    <cfRule type="expression" priority="1837" dxfId="0" stopIfTrue="1">
      <formula>AND($H123="X",O$17&lt;&gt;0)</formula>
    </cfRule>
    <cfRule type="expression" priority="1838" dxfId="0" stopIfTrue="1">
      <formula>AND(P123&lt;&gt;0,O$17&lt;&gt;0)</formula>
    </cfRule>
    <cfRule type="expression" priority="1839" dxfId="2" stopIfTrue="1">
      <formula>OR(P123=0,O$17=0)</formula>
    </cfRule>
  </conditionalFormatting>
  <conditionalFormatting sqref="Q124">
    <cfRule type="expression" priority="1840" dxfId="0" stopIfTrue="1">
      <formula>AND($H124="X",O$17&lt;&gt;0)</formula>
    </cfRule>
    <cfRule type="expression" priority="1841" dxfId="0" stopIfTrue="1">
      <formula>AND(P124&lt;&gt;0,O$17&lt;&gt;0)</formula>
    </cfRule>
    <cfRule type="expression" priority="1842" dxfId="2" stopIfTrue="1">
      <formula>OR(P124=0,O$17=0)</formula>
    </cfRule>
  </conditionalFormatting>
  <conditionalFormatting sqref="Q125">
    <cfRule type="expression" priority="1843" dxfId="0" stopIfTrue="1">
      <formula>AND($H125="X",O$17&lt;&gt;0)</formula>
    </cfRule>
    <cfRule type="expression" priority="1844" dxfId="0" stopIfTrue="1">
      <formula>AND(P125&lt;&gt;0,O$17&lt;&gt;0)</formula>
    </cfRule>
    <cfRule type="expression" priority="1845" dxfId="2" stopIfTrue="1">
      <formula>OR(P125=0,O$17=0)</formula>
    </cfRule>
  </conditionalFormatting>
  <conditionalFormatting sqref="T121">
    <cfRule type="expression" priority="1846" dxfId="0" stopIfTrue="1">
      <formula>AND($H121="X",R$17&lt;&gt;0)</formula>
    </cfRule>
    <cfRule type="expression" priority="1847" dxfId="0" stopIfTrue="1">
      <formula>AND(S121&lt;&gt;0,R$17&lt;&gt;0)</formula>
    </cfRule>
    <cfRule type="expression" priority="1848" dxfId="2" stopIfTrue="1">
      <formula>OR(S121=0,R$17=0)</formula>
    </cfRule>
  </conditionalFormatting>
  <conditionalFormatting sqref="T122">
    <cfRule type="expression" priority="1849" dxfId="0" stopIfTrue="1">
      <formula>AND($H122="X",R$17&lt;&gt;0)</formula>
    </cfRule>
    <cfRule type="expression" priority="1850" dxfId="0" stopIfTrue="1">
      <formula>AND(S122&lt;&gt;0,R$17&lt;&gt;0)</formula>
    </cfRule>
    <cfRule type="expression" priority="1851" dxfId="2" stopIfTrue="1">
      <formula>OR(S122=0,R$17=0)</formula>
    </cfRule>
  </conditionalFormatting>
  <conditionalFormatting sqref="T123">
    <cfRule type="expression" priority="1852" dxfId="0" stopIfTrue="1">
      <formula>AND($H123="X",R$17&lt;&gt;0)</formula>
    </cfRule>
    <cfRule type="expression" priority="1853" dxfId="0" stopIfTrue="1">
      <formula>AND(S123&lt;&gt;0,R$17&lt;&gt;0)</formula>
    </cfRule>
    <cfRule type="expression" priority="1854" dxfId="2" stopIfTrue="1">
      <formula>OR(S123=0,R$17=0)</formula>
    </cfRule>
  </conditionalFormatting>
  <conditionalFormatting sqref="T124">
    <cfRule type="expression" priority="1855" dxfId="0" stopIfTrue="1">
      <formula>AND($H124="X",R$17&lt;&gt;0)</formula>
    </cfRule>
    <cfRule type="expression" priority="1856" dxfId="0" stopIfTrue="1">
      <formula>AND(S124&lt;&gt;0,R$17&lt;&gt;0)</formula>
    </cfRule>
    <cfRule type="expression" priority="1857" dxfId="2" stopIfTrue="1">
      <formula>OR(S124=0,R$17=0)</formula>
    </cfRule>
  </conditionalFormatting>
  <conditionalFormatting sqref="T125">
    <cfRule type="expression" priority="1858" dxfId="0" stopIfTrue="1">
      <formula>AND($H125="X",R$17&lt;&gt;0)</formula>
    </cfRule>
    <cfRule type="expression" priority="1859" dxfId="0" stopIfTrue="1">
      <formula>AND(S125&lt;&gt;0,R$17&lt;&gt;0)</formula>
    </cfRule>
    <cfRule type="expression" priority="1860" dxfId="2" stopIfTrue="1">
      <formula>OR(S125=0,R$17=0)</formula>
    </cfRule>
  </conditionalFormatting>
  <conditionalFormatting sqref="Z121">
    <cfRule type="expression" priority="1861" dxfId="0" stopIfTrue="1">
      <formula>AND($H121="X",X$17&lt;&gt;0)</formula>
    </cfRule>
    <cfRule type="expression" priority="1862" dxfId="0" stopIfTrue="1">
      <formula>AND(Y121&lt;&gt;0,X$17&lt;&gt;0)</formula>
    </cfRule>
    <cfRule type="expression" priority="1863" dxfId="2" stopIfTrue="1">
      <formula>OR(Y121=0,X$17=0)</formula>
    </cfRule>
  </conditionalFormatting>
  <conditionalFormatting sqref="Z122">
    <cfRule type="expression" priority="1864" dxfId="0" stopIfTrue="1">
      <formula>AND($H122="X",X$17&lt;&gt;0)</formula>
    </cfRule>
    <cfRule type="expression" priority="1865" dxfId="0" stopIfTrue="1">
      <formula>AND(Y122&lt;&gt;0,X$17&lt;&gt;0)</formula>
    </cfRule>
    <cfRule type="expression" priority="1866" dxfId="2" stopIfTrue="1">
      <formula>OR(Y122=0,X$17=0)</formula>
    </cfRule>
  </conditionalFormatting>
  <conditionalFormatting sqref="Z123">
    <cfRule type="expression" priority="1867" dxfId="0" stopIfTrue="1">
      <formula>AND($H123="X",X$17&lt;&gt;0)</formula>
    </cfRule>
    <cfRule type="expression" priority="1868" dxfId="0" stopIfTrue="1">
      <formula>AND(Y123&lt;&gt;0,X$17&lt;&gt;0)</formula>
    </cfRule>
    <cfRule type="expression" priority="1869" dxfId="2" stopIfTrue="1">
      <formula>OR(Y123=0,X$17=0)</formula>
    </cfRule>
  </conditionalFormatting>
  <conditionalFormatting sqref="Z124">
    <cfRule type="expression" priority="1870" dxfId="0" stopIfTrue="1">
      <formula>AND($H124="X",X$17&lt;&gt;0)</formula>
    </cfRule>
    <cfRule type="expression" priority="1871" dxfId="0" stopIfTrue="1">
      <formula>AND(Y124&lt;&gt;0,X$17&lt;&gt;0)</formula>
    </cfRule>
    <cfRule type="expression" priority="1872" dxfId="2" stopIfTrue="1">
      <formula>OR(Y124=0,X$17=0)</formula>
    </cfRule>
  </conditionalFormatting>
  <conditionalFormatting sqref="Z125">
    <cfRule type="expression" priority="1873" dxfId="0" stopIfTrue="1">
      <formula>AND($H125="X",X$17&lt;&gt;0)</formula>
    </cfRule>
    <cfRule type="expression" priority="1874" dxfId="0" stopIfTrue="1">
      <formula>AND(Y125&lt;&gt;0,X$17&lt;&gt;0)</formula>
    </cfRule>
    <cfRule type="expression" priority="1875" dxfId="2" stopIfTrue="1">
      <formula>OR(Y125=0,X$17=0)</formula>
    </cfRule>
  </conditionalFormatting>
  <conditionalFormatting sqref="AC121">
    <cfRule type="expression" priority="1876" dxfId="0" stopIfTrue="1">
      <formula>AND($H121="X",AA$17&lt;&gt;0)</formula>
    </cfRule>
    <cfRule type="expression" priority="1877" dxfId="0" stopIfTrue="1">
      <formula>AND(AB121&lt;&gt;0,AA$17&lt;&gt;0)</formula>
    </cfRule>
    <cfRule type="expression" priority="1878" dxfId="2" stopIfTrue="1">
      <formula>OR(AB121=0,AA$17=0)</formula>
    </cfRule>
  </conditionalFormatting>
  <conditionalFormatting sqref="AC122">
    <cfRule type="expression" priority="1879" dxfId="0" stopIfTrue="1">
      <formula>AND($H122="X",AA$17&lt;&gt;0)</formula>
    </cfRule>
    <cfRule type="expression" priority="1880" dxfId="0" stopIfTrue="1">
      <formula>AND(AB122&lt;&gt;0,AA$17&lt;&gt;0)</formula>
    </cfRule>
    <cfRule type="expression" priority="1881" dxfId="2" stopIfTrue="1">
      <formula>OR(AB122=0,AA$17=0)</formula>
    </cfRule>
  </conditionalFormatting>
  <conditionalFormatting sqref="AC123">
    <cfRule type="expression" priority="1882" dxfId="0" stopIfTrue="1">
      <formula>AND($H123="X",AA$17&lt;&gt;0)</formula>
    </cfRule>
    <cfRule type="expression" priority="1883" dxfId="0" stopIfTrue="1">
      <formula>AND(AB123&lt;&gt;0,AA$17&lt;&gt;0)</formula>
    </cfRule>
    <cfRule type="expression" priority="1884" dxfId="2" stopIfTrue="1">
      <formula>OR(AB123=0,AA$17=0)</formula>
    </cfRule>
  </conditionalFormatting>
  <conditionalFormatting sqref="AC124">
    <cfRule type="expression" priority="1885" dxfId="0" stopIfTrue="1">
      <formula>AND($H124="X",AA$17&lt;&gt;0)</formula>
    </cfRule>
    <cfRule type="expression" priority="1886" dxfId="0" stopIfTrue="1">
      <formula>AND(AB124&lt;&gt;0,AA$17&lt;&gt;0)</formula>
    </cfRule>
    <cfRule type="expression" priority="1887" dxfId="2" stopIfTrue="1">
      <formula>OR(AB124=0,AA$17=0)</formula>
    </cfRule>
  </conditionalFormatting>
  <conditionalFormatting sqref="AC125">
    <cfRule type="expression" priority="1888" dxfId="0" stopIfTrue="1">
      <formula>AND($H125="X",AA$17&lt;&gt;0)</formula>
    </cfRule>
    <cfRule type="expression" priority="1889" dxfId="0" stopIfTrue="1">
      <formula>AND(AB125&lt;&gt;0,AA$17&lt;&gt;0)</formula>
    </cfRule>
    <cfRule type="expression" priority="1890" dxfId="2" stopIfTrue="1">
      <formula>OR(AB125=0,AA$17=0)</formula>
    </cfRule>
  </conditionalFormatting>
  <conditionalFormatting sqref="AF121">
    <cfRule type="expression" priority="1891" dxfId="0" stopIfTrue="1">
      <formula>AND($H121="X",AD$17&lt;&gt;0)</formula>
    </cfRule>
    <cfRule type="expression" priority="1892" dxfId="0" stopIfTrue="1">
      <formula>AND(AE121&lt;&gt;0,AD$17&lt;&gt;0)</formula>
    </cfRule>
    <cfRule type="expression" priority="1893" dxfId="2" stopIfTrue="1">
      <formula>OR(AE121=0,AD$17=0)</formula>
    </cfRule>
  </conditionalFormatting>
  <conditionalFormatting sqref="AF122">
    <cfRule type="expression" priority="1894" dxfId="0" stopIfTrue="1">
      <formula>AND($H122="X",AD$17&lt;&gt;0)</formula>
    </cfRule>
    <cfRule type="expression" priority="1895" dxfId="0" stopIfTrue="1">
      <formula>AND(AE122&lt;&gt;0,AD$17&lt;&gt;0)</formula>
    </cfRule>
    <cfRule type="expression" priority="1896" dxfId="2" stopIfTrue="1">
      <formula>OR(AE122=0,AD$17=0)</formula>
    </cfRule>
  </conditionalFormatting>
  <conditionalFormatting sqref="AF123">
    <cfRule type="expression" priority="1897" dxfId="0" stopIfTrue="1">
      <formula>AND($H123="X",AD$17&lt;&gt;0)</formula>
    </cfRule>
    <cfRule type="expression" priority="1898" dxfId="0" stopIfTrue="1">
      <formula>AND(AE123&lt;&gt;0,AD$17&lt;&gt;0)</formula>
    </cfRule>
    <cfRule type="expression" priority="1899" dxfId="2" stopIfTrue="1">
      <formula>OR(AE123=0,AD$17=0)</formula>
    </cfRule>
  </conditionalFormatting>
  <conditionalFormatting sqref="AF124">
    <cfRule type="expression" priority="1900" dxfId="0" stopIfTrue="1">
      <formula>AND($H124="X",AD$17&lt;&gt;0)</formula>
    </cfRule>
    <cfRule type="expression" priority="1901" dxfId="0" stopIfTrue="1">
      <formula>AND(AE124&lt;&gt;0,AD$17&lt;&gt;0)</formula>
    </cfRule>
    <cfRule type="expression" priority="1902" dxfId="2" stopIfTrue="1">
      <formula>OR(AE124=0,AD$17=0)</formula>
    </cfRule>
  </conditionalFormatting>
  <conditionalFormatting sqref="AF125">
    <cfRule type="expression" priority="1903" dxfId="0" stopIfTrue="1">
      <formula>AND($H125="X",AD$17&lt;&gt;0)</formula>
    </cfRule>
    <cfRule type="expression" priority="1904" dxfId="0" stopIfTrue="1">
      <formula>AND(AE125&lt;&gt;0,AD$17&lt;&gt;0)</formula>
    </cfRule>
    <cfRule type="expression" priority="1905" dxfId="2" stopIfTrue="1">
      <formula>OR(AE125=0,AD$17=0)</formula>
    </cfRule>
  </conditionalFormatting>
  <conditionalFormatting sqref="AI121">
    <cfRule type="expression" priority="1906" dxfId="0" stopIfTrue="1">
      <formula>AND($H121="X",AG$17&lt;&gt;0)</formula>
    </cfRule>
    <cfRule type="expression" priority="1907" dxfId="0" stopIfTrue="1">
      <formula>AND(AH121&lt;&gt;0,AG$17&lt;&gt;0)</formula>
    </cfRule>
    <cfRule type="expression" priority="1908" dxfId="2" stopIfTrue="1">
      <formula>OR(AH121=0,AG$17=0)</formula>
    </cfRule>
  </conditionalFormatting>
  <conditionalFormatting sqref="AI122">
    <cfRule type="expression" priority="1909" dxfId="0" stopIfTrue="1">
      <formula>AND($H122="X",AG$17&lt;&gt;0)</formula>
    </cfRule>
    <cfRule type="expression" priority="1910" dxfId="0" stopIfTrue="1">
      <formula>AND(AH122&lt;&gt;0,AG$17&lt;&gt;0)</formula>
    </cfRule>
    <cfRule type="expression" priority="1911" dxfId="2" stopIfTrue="1">
      <formula>OR(AH122=0,AG$17=0)</formula>
    </cfRule>
  </conditionalFormatting>
  <conditionalFormatting sqref="AI123">
    <cfRule type="expression" priority="1912" dxfId="0" stopIfTrue="1">
      <formula>AND($H123="X",AG$17&lt;&gt;0)</formula>
    </cfRule>
    <cfRule type="expression" priority="1913" dxfId="0" stopIfTrue="1">
      <formula>AND(AH123&lt;&gt;0,AG$17&lt;&gt;0)</formula>
    </cfRule>
    <cfRule type="expression" priority="1914" dxfId="2" stopIfTrue="1">
      <formula>OR(AH123=0,AG$17=0)</formula>
    </cfRule>
  </conditionalFormatting>
  <conditionalFormatting sqref="AI124">
    <cfRule type="expression" priority="1915" dxfId="0" stopIfTrue="1">
      <formula>AND($H124="X",AG$17&lt;&gt;0)</formula>
    </cfRule>
    <cfRule type="expression" priority="1916" dxfId="0" stopIfTrue="1">
      <formula>AND(AH124&lt;&gt;0,AG$17&lt;&gt;0)</formula>
    </cfRule>
    <cfRule type="expression" priority="1917" dxfId="2" stopIfTrue="1">
      <formula>OR(AH124=0,AG$17=0)</formula>
    </cfRule>
  </conditionalFormatting>
  <conditionalFormatting sqref="AI125">
    <cfRule type="expression" priority="1918" dxfId="0" stopIfTrue="1">
      <formula>AND($H125="X",AG$17&lt;&gt;0)</formula>
    </cfRule>
    <cfRule type="expression" priority="1919" dxfId="0" stopIfTrue="1">
      <formula>AND(AH125&lt;&gt;0,AG$17&lt;&gt;0)</formula>
    </cfRule>
    <cfRule type="expression" priority="1920" dxfId="2" stopIfTrue="1">
      <formula>OR(AH125=0,AG$17=0)</formula>
    </cfRule>
  </conditionalFormatting>
  <conditionalFormatting sqref="H154">
    <cfRule type="expression" priority="1921" dxfId="0" stopIfTrue="1">
      <formula>NOT(ISERROR(SEARCH("X",H154)))</formula>
    </cfRule>
  </conditionalFormatting>
  <conditionalFormatting sqref="I154">
    <cfRule type="cellIs" priority="1922" dxfId="0" operator="equal" stopIfTrue="1">
      <formula>"X"</formula>
    </cfRule>
  </conditionalFormatting>
  <conditionalFormatting sqref="L154">
    <cfRule type="cellIs" priority="1923" dxfId="0" operator="equal" stopIfTrue="1">
      <formula>"X"</formula>
    </cfRule>
  </conditionalFormatting>
  <conditionalFormatting sqref="O154">
    <cfRule type="cellIs" priority="1924" dxfId="0" operator="equal" stopIfTrue="1">
      <formula>"X"</formula>
    </cfRule>
  </conditionalFormatting>
  <conditionalFormatting sqref="R154">
    <cfRule type="cellIs" priority="1925" dxfId="0" operator="equal" stopIfTrue="1">
      <formula>"X"</formula>
    </cfRule>
  </conditionalFormatting>
  <conditionalFormatting sqref="X154">
    <cfRule type="cellIs" priority="1926" dxfId="0" operator="equal" stopIfTrue="1">
      <formula>"X"</formula>
    </cfRule>
  </conditionalFormatting>
  <conditionalFormatting sqref="AA154">
    <cfRule type="cellIs" priority="1927" dxfId="0" operator="equal" stopIfTrue="1">
      <formula>"X"</formula>
    </cfRule>
  </conditionalFormatting>
  <conditionalFormatting sqref="AG154">
    <cfRule type="cellIs" priority="1928" dxfId="0" operator="equal" stopIfTrue="1">
      <formula>"X"</formula>
    </cfRule>
  </conditionalFormatting>
  <conditionalFormatting sqref="O163">
    <cfRule type="cellIs" priority="1929" dxfId="0" operator="equal" stopIfTrue="1">
      <formula>"X"</formula>
    </cfRule>
  </conditionalFormatting>
  <conditionalFormatting sqref="O165">
    <cfRule type="cellIs" priority="1930" dxfId="0" operator="equal" stopIfTrue="1">
      <formula>"X"</formula>
    </cfRule>
  </conditionalFormatting>
  <conditionalFormatting sqref="R163">
    <cfRule type="cellIs" priority="1931" dxfId="0" operator="equal" stopIfTrue="1">
      <formula>"X"</formula>
    </cfRule>
  </conditionalFormatting>
  <conditionalFormatting sqref="R165">
    <cfRule type="cellIs" priority="1932" dxfId="0" operator="equal" stopIfTrue="1">
      <formula>"X"</formula>
    </cfRule>
  </conditionalFormatting>
  <conditionalFormatting sqref="X163">
    <cfRule type="cellIs" priority="1933" dxfId="0" operator="equal" stopIfTrue="1">
      <formula>"X"</formula>
    </cfRule>
  </conditionalFormatting>
  <conditionalFormatting sqref="X165">
    <cfRule type="cellIs" priority="1934" dxfId="0" operator="equal" stopIfTrue="1">
      <formula>"X"</formula>
    </cfRule>
  </conditionalFormatting>
  <conditionalFormatting sqref="AD163">
    <cfRule type="cellIs" priority="1935" dxfId="0" operator="equal" stopIfTrue="1">
      <formula>"X"</formula>
    </cfRule>
  </conditionalFormatting>
  <conditionalFormatting sqref="AD165">
    <cfRule type="cellIs" priority="1936" dxfId="0" operator="equal" stopIfTrue="1">
      <formula>"X"</formula>
    </cfRule>
  </conditionalFormatting>
  <conditionalFormatting sqref="AG163">
    <cfRule type="cellIs" priority="1937" dxfId="0" operator="equal" stopIfTrue="1">
      <formula>"X"</formula>
    </cfRule>
  </conditionalFormatting>
  <conditionalFormatting sqref="AG165">
    <cfRule type="cellIs" priority="1938" dxfId="0" operator="equal" stopIfTrue="1">
      <formula>"X"</formula>
    </cfRule>
  </conditionalFormatting>
  <conditionalFormatting sqref="AA163">
    <cfRule type="cellIs" priority="1939" dxfId="0" operator="equal" stopIfTrue="1">
      <formula>"X"</formula>
    </cfRule>
  </conditionalFormatting>
  <conditionalFormatting sqref="AA165">
    <cfRule type="cellIs" priority="1940" dxfId="0" operator="equal" stopIfTrue="1">
      <formula>"X"</formula>
    </cfRule>
  </conditionalFormatting>
  <conditionalFormatting sqref="H23">
    <cfRule type="cellIs" priority="1941" dxfId="0" operator="equal" stopIfTrue="1">
      <formula>"X"</formula>
    </cfRule>
  </conditionalFormatting>
  <conditionalFormatting sqref="H24">
    <cfRule type="cellIs" priority="1942" dxfId="0" operator="equal" stopIfTrue="1">
      <formula>"x"</formula>
    </cfRule>
  </conditionalFormatting>
  <conditionalFormatting sqref="H25">
    <cfRule type="cellIs" priority="1943" dxfId="0" operator="equal" stopIfTrue="1">
      <formula>"x"</formula>
    </cfRule>
  </conditionalFormatting>
  <conditionalFormatting sqref="H30">
    <cfRule type="expression" priority="1944" dxfId="0" stopIfTrue="1">
      <formula>NOT(ISERROR(SEARCH("X",H30)))</formula>
    </cfRule>
  </conditionalFormatting>
  <conditionalFormatting sqref="H31">
    <cfRule type="expression" priority="1945" dxfId="0" stopIfTrue="1">
      <formula>NOT(ISERROR(SEARCH("X",H31)))</formula>
    </cfRule>
  </conditionalFormatting>
  <conditionalFormatting sqref="H32:H34">
    <cfRule type="cellIs" priority="1946" dxfId="0" operator="equal" stopIfTrue="1">
      <formula>"X"</formula>
    </cfRule>
  </conditionalFormatting>
  <conditionalFormatting sqref="H43">
    <cfRule type="cellIs" priority="1947" dxfId="0" operator="equal" stopIfTrue="1">
      <formula>"X"</formula>
    </cfRule>
  </conditionalFormatting>
  <conditionalFormatting sqref="H44">
    <cfRule type="cellIs" priority="1948" dxfId="0" operator="equal" stopIfTrue="1">
      <formula>"x"</formula>
    </cfRule>
  </conditionalFormatting>
  <conditionalFormatting sqref="H45">
    <cfRule type="cellIs" priority="1949" dxfId="0" operator="equal" stopIfTrue="1">
      <formula>"x"</formula>
    </cfRule>
  </conditionalFormatting>
  <conditionalFormatting sqref="H46:H48">
    <cfRule type="expression" priority="1950" dxfId="0" stopIfTrue="1">
      <formula>NOT(ISERROR(SEARCH("X",H46)))</formula>
    </cfRule>
  </conditionalFormatting>
  <conditionalFormatting sqref="H177">
    <cfRule type="expression" priority="1951" dxfId="0" stopIfTrue="1">
      <formula>NOT(ISERROR(SEARCH("X",H177)))</formula>
    </cfRule>
  </conditionalFormatting>
  <conditionalFormatting sqref="H178">
    <cfRule type="expression" priority="1952" dxfId="0" stopIfTrue="1">
      <formula>NOT(ISERROR(SEARCH("X",H178)))</formula>
    </cfRule>
  </conditionalFormatting>
  <conditionalFormatting sqref="H179">
    <cfRule type="expression" priority="1953" dxfId="0" stopIfTrue="1">
      <formula>NOT(ISERROR(SEARCH("X",H179)))</formula>
    </cfRule>
  </conditionalFormatting>
  <conditionalFormatting sqref="H185">
    <cfRule type="expression" priority="1954" dxfId="0" stopIfTrue="1">
      <formula>NOT(ISERROR(SEARCH("X",H185)))</formula>
    </cfRule>
  </conditionalFormatting>
  <conditionalFormatting sqref="H186">
    <cfRule type="expression" priority="1955" dxfId="0" stopIfTrue="1">
      <formula>NOT(ISERROR(SEARCH("X",H186)))</formula>
    </cfRule>
  </conditionalFormatting>
  <conditionalFormatting sqref="I20:T20 X20:AL20">
    <cfRule type="cellIs" priority="1956" dxfId="2" operator="equal" stopIfTrue="1">
      <formula>0</formula>
    </cfRule>
  </conditionalFormatting>
  <conditionalFormatting sqref="U47">
    <cfRule type="cellIs" priority="1957" dxfId="0" operator="equal" stopIfTrue="1">
      <formula>"X"</formula>
    </cfRule>
  </conditionalFormatting>
  <conditionalFormatting sqref="U48">
    <cfRule type="cellIs" priority="1958" dxfId="0" operator="equal" stopIfTrue="1">
      <formula>"X"</formula>
    </cfRule>
  </conditionalFormatting>
  <conditionalFormatting sqref="U43">
    <cfRule type="cellIs" priority="1959" dxfId="0" operator="equal" stopIfTrue="1">
      <formula>"X"</formula>
    </cfRule>
  </conditionalFormatting>
  <conditionalFormatting sqref="W113:W119 W126:W127 W133:W143 W175:W176 W178:W179">
    <cfRule type="expression" priority="1960" dxfId="0" stopIfTrue="1">
      <formula>AND($H93="X",U$17&lt;&gt;0)</formula>
    </cfRule>
    <cfRule type="expression" priority="1961" dxfId="0" stopIfTrue="1">
      <formula>AND(V93&lt;&gt;0,U$17&lt;&gt;0)</formula>
    </cfRule>
    <cfRule type="expression" priority="1962" dxfId="2" stopIfTrue="1">
      <formula>OR(V93=0,U$17=0)</formula>
    </cfRule>
  </conditionalFormatting>
  <conditionalFormatting sqref="U44">
    <cfRule type="cellIs" priority="1963" dxfId="0" operator="equal" stopIfTrue="1">
      <formula>"X"</formula>
    </cfRule>
  </conditionalFormatting>
  <conditionalFormatting sqref="U45">
    <cfRule type="cellIs" priority="1964" dxfId="0" operator="equal" stopIfTrue="1">
      <formula>"X"</formula>
    </cfRule>
  </conditionalFormatting>
  <conditionalFormatting sqref="U46">
    <cfRule type="cellIs" priority="1965" dxfId="0" operator="equal" stopIfTrue="1">
      <formula>"X"</formula>
    </cfRule>
  </conditionalFormatting>
  <conditionalFormatting sqref="U74">
    <cfRule type="cellIs" priority="1966" dxfId="0" operator="equal" stopIfTrue="1">
      <formula>"X"</formula>
    </cfRule>
  </conditionalFormatting>
  <conditionalFormatting sqref="U58">
    <cfRule type="cellIs" priority="1967" dxfId="0" operator="equal" stopIfTrue="1">
      <formula>"X"</formula>
    </cfRule>
  </conditionalFormatting>
  <conditionalFormatting sqref="U59">
    <cfRule type="cellIs" priority="1968" dxfId="0" operator="equal" stopIfTrue="1">
      <formula>"X"</formula>
    </cfRule>
  </conditionalFormatting>
  <conditionalFormatting sqref="U60">
    <cfRule type="cellIs" priority="1969" dxfId="0" operator="equal" stopIfTrue="1">
      <formula>"X"</formula>
    </cfRule>
  </conditionalFormatting>
  <conditionalFormatting sqref="U61">
    <cfRule type="cellIs" priority="1970" dxfId="0" operator="equal" stopIfTrue="1">
      <formula>"X"</formula>
    </cfRule>
  </conditionalFormatting>
  <conditionalFormatting sqref="U62">
    <cfRule type="cellIs" priority="1971" dxfId="0" operator="equal" stopIfTrue="1">
      <formula>"X"</formula>
    </cfRule>
  </conditionalFormatting>
  <conditionalFormatting sqref="U63">
    <cfRule type="cellIs" priority="1972" dxfId="0" operator="equal" stopIfTrue="1">
      <formula>"X"</formula>
    </cfRule>
  </conditionalFormatting>
  <conditionalFormatting sqref="U64">
    <cfRule type="cellIs" priority="1973" dxfId="0" operator="equal" stopIfTrue="1">
      <formula>"X"</formula>
    </cfRule>
  </conditionalFormatting>
  <conditionalFormatting sqref="U65">
    <cfRule type="cellIs" priority="1974" dxfId="0" operator="equal" stopIfTrue="1">
      <formula>"X"</formula>
    </cfRule>
  </conditionalFormatting>
  <conditionalFormatting sqref="U66">
    <cfRule type="cellIs" priority="1975" dxfId="0" operator="equal" stopIfTrue="1">
      <formula>"X"</formula>
    </cfRule>
  </conditionalFormatting>
  <conditionalFormatting sqref="U67">
    <cfRule type="cellIs" priority="1976" dxfId="0" operator="equal" stopIfTrue="1">
      <formula>"X"</formula>
    </cfRule>
  </conditionalFormatting>
  <conditionalFormatting sqref="U68">
    <cfRule type="cellIs" priority="1977" dxfId="0" operator="equal" stopIfTrue="1">
      <formula>"X"</formula>
    </cfRule>
  </conditionalFormatting>
  <conditionalFormatting sqref="U75">
    <cfRule type="cellIs" priority="1978" dxfId="0" operator="equal" stopIfTrue="1">
      <formula>"X"</formula>
    </cfRule>
  </conditionalFormatting>
  <conditionalFormatting sqref="U76">
    <cfRule type="cellIs" priority="1979" dxfId="0" operator="equal" stopIfTrue="1">
      <formula>"X"</formula>
    </cfRule>
  </conditionalFormatting>
  <conditionalFormatting sqref="U77">
    <cfRule type="cellIs" priority="1980" dxfId="0" operator="equal" stopIfTrue="1">
      <formula>"X"</formula>
    </cfRule>
  </conditionalFormatting>
  <conditionalFormatting sqref="U78">
    <cfRule type="cellIs" priority="1981" dxfId="0" operator="equal" stopIfTrue="1">
      <formula>"X"</formula>
    </cfRule>
  </conditionalFormatting>
  <conditionalFormatting sqref="U79">
    <cfRule type="cellIs" priority="1982" dxfId="0" operator="equal" stopIfTrue="1">
      <formula>"X"</formula>
    </cfRule>
  </conditionalFormatting>
  <conditionalFormatting sqref="U82">
    <cfRule type="cellIs" priority="1983" dxfId="0" operator="equal" stopIfTrue="1">
      <formula>"X"</formula>
    </cfRule>
  </conditionalFormatting>
  <conditionalFormatting sqref="U85">
    <cfRule type="cellIs" priority="1984" dxfId="0" operator="equal" stopIfTrue="1">
      <formula>"X"</formula>
    </cfRule>
  </conditionalFormatting>
  <conditionalFormatting sqref="U86">
    <cfRule type="cellIs" priority="1985" dxfId="0" operator="equal" stopIfTrue="1">
      <formula>"X"</formula>
    </cfRule>
  </conditionalFormatting>
  <conditionalFormatting sqref="U92">
    <cfRule type="cellIs" priority="1986" dxfId="0" operator="equal" stopIfTrue="1">
      <formula>"X"</formula>
    </cfRule>
  </conditionalFormatting>
  <conditionalFormatting sqref="W92">
    <cfRule type="expression" priority="1987" dxfId="0" stopIfTrue="1">
      <formula>AND($H92="X",U$17&lt;&gt;0)</formula>
    </cfRule>
    <cfRule type="expression" priority="1988" dxfId="0" stopIfTrue="1">
      <formula>AND(V92&lt;&gt;0,U$17&lt;&gt;0)</formula>
    </cfRule>
    <cfRule type="expression" priority="1989" dxfId="2" stopIfTrue="1">
      <formula>OR(V92=0,U$17=0)</formula>
    </cfRule>
  </conditionalFormatting>
  <conditionalFormatting sqref="U93">
    <cfRule type="cellIs" priority="1990" dxfId="0" operator="equal" stopIfTrue="1">
      <formula>"X"</formula>
    </cfRule>
  </conditionalFormatting>
  <conditionalFormatting sqref="W93:W102 W104:W108">
    <cfRule type="expression" priority="1991" dxfId="0" stopIfTrue="1">
      <formula>AND($H93="X",U$17&lt;&gt;0)</formula>
    </cfRule>
    <cfRule type="expression" priority="1992" dxfId="0" stopIfTrue="1">
      <formula>AND(V93&lt;&gt;0,U$17&lt;&gt;0)</formula>
    </cfRule>
    <cfRule type="expression" priority="1993" dxfId="2" stopIfTrue="1">
      <formula>OR(V93=0,U$17=0)</formula>
    </cfRule>
  </conditionalFormatting>
  <conditionalFormatting sqref="U94">
    <cfRule type="cellIs" priority="1994" dxfId="0" operator="equal" stopIfTrue="1">
      <formula>"X"</formula>
    </cfRule>
  </conditionalFormatting>
  <conditionalFormatting sqref="U95">
    <cfRule type="cellIs" priority="1995" dxfId="0" operator="equal" stopIfTrue="1">
      <formula>"X"</formula>
    </cfRule>
  </conditionalFormatting>
  <conditionalFormatting sqref="U96">
    <cfRule type="cellIs" priority="1996" dxfId="0" operator="equal" stopIfTrue="1">
      <formula>"X"</formula>
    </cfRule>
  </conditionalFormatting>
  <conditionalFormatting sqref="U98">
    <cfRule type="cellIs" priority="1997" dxfId="0" operator="equal" stopIfTrue="1">
      <formula>"X"</formula>
    </cfRule>
  </conditionalFormatting>
  <conditionalFormatting sqref="U99">
    <cfRule type="cellIs" priority="1998" dxfId="0" operator="equal" stopIfTrue="1">
      <formula>"X"</formula>
    </cfRule>
  </conditionalFormatting>
  <conditionalFormatting sqref="U97">
    <cfRule type="cellIs" priority="1999" dxfId="0" operator="equal" stopIfTrue="1">
      <formula>"X"</formula>
    </cfRule>
  </conditionalFormatting>
  <conditionalFormatting sqref="U100">
    <cfRule type="cellIs" priority="2000" dxfId="0" operator="equal" stopIfTrue="1">
      <formula>"X"</formula>
    </cfRule>
  </conditionalFormatting>
  <conditionalFormatting sqref="U101">
    <cfRule type="cellIs" priority="2001" dxfId="0" operator="equal" stopIfTrue="1">
      <formula>"X"</formula>
    </cfRule>
  </conditionalFormatting>
  <conditionalFormatting sqref="U102">
    <cfRule type="cellIs" priority="2002" dxfId="0" operator="equal" stopIfTrue="1">
      <formula>"X"</formula>
    </cfRule>
  </conditionalFormatting>
  <conditionalFormatting sqref="U103">
    <cfRule type="cellIs" priority="2003" dxfId="0" operator="equal" stopIfTrue="1">
      <formula>"X"</formula>
    </cfRule>
  </conditionalFormatting>
  <conditionalFormatting sqref="U104">
    <cfRule type="cellIs" priority="2004" dxfId="0" operator="equal" stopIfTrue="1">
      <formula>"X"</formula>
    </cfRule>
  </conditionalFormatting>
  <conditionalFormatting sqref="U113">
    <cfRule type="cellIs" priority="2005" dxfId="0" operator="equal" stopIfTrue="1">
      <formula>"X"</formula>
    </cfRule>
  </conditionalFormatting>
  <conditionalFormatting sqref="U115">
    <cfRule type="cellIs" priority="2006" dxfId="0" operator="equal" stopIfTrue="1">
      <formula>"X"</formula>
    </cfRule>
  </conditionalFormatting>
  <conditionalFormatting sqref="U119">
    <cfRule type="cellIs" priority="2007" dxfId="0" operator="equal" stopIfTrue="1">
      <formula>"X"</formula>
    </cfRule>
  </conditionalFormatting>
  <conditionalFormatting sqref="U126">
    <cfRule type="cellIs" priority="2008" dxfId="0" operator="equal" stopIfTrue="1">
      <formula>"X"</formula>
    </cfRule>
  </conditionalFormatting>
  <conditionalFormatting sqref="U127">
    <cfRule type="cellIs" priority="2009" dxfId="0" operator="equal" stopIfTrue="1">
      <formula>"X"</formula>
    </cfRule>
  </conditionalFormatting>
  <conditionalFormatting sqref="U114">
    <cfRule type="cellIs" priority="2010" dxfId="0" operator="equal" stopIfTrue="1">
      <formula>"X"</formula>
    </cfRule>
  </conditionalFormatting>
  <conditionalFormatting sqref="U116">
    <cfRule type="cellIs" priority="2011" dxfId="0" operator="equal" stopIfTrue="1">
      <formula>"X"</formula>
    </cfRule>
  </conditionalFormatting>
  <conditionalFormatting sqref="U117">
    <cfRule type="cellIs" priority="2012" dxfId="0" operator="equal" stopIfTrue="1">
      <formula>"X"</formula>
    </cfRule>
  </conditionalFormatting>
  <conditionalFormatting sqref="U118">
    <cfRule type="cellIs" priority="2013" dxfId="0" operator="equal" stopIfTrue="1">
      <formula>"X"</formula>
    </cfRule>
  </conditionalFormatting>
  <conditionalFormatting sqref="U133">
    <cfRule type="cellIs" priority="2014" dxfId="0" operator="equal" stopIfTrue="1">
      <formula>"X"</formula>
    </cfRule>
  </conditionalFormatting>
  <conditionalFormatting sqref="U134">
    <cfRule type="cellIs" priority="2015" dxfId="0" operator="equal" stopIfTrue="1">
      <formula>"X"</formula>
    </cfRule>
  </conditionalFormatting>
  <conditionalFormatting sqref="U143">
    <cfRule type="cellIs" priority="2016" dxfId="0" operator="equal" stopIfTrue="1">
      <formula>"X"</formula>
    </cfRule>
  </conditionalFormatting>
  <conditionalFormatting sqref="U135">
    <cfRule type="cellIs" priority="2017" dxfId="0" operator="equal" stopIfTrue="1">
      <formula>"X"</formula>
    </cfRule>
  </conditionalFormatting>
  <conditionalFormatting sqref="U136">
    <cfRule type="cellIs" priority="2018" dxfId="0" operator="equal" stopIfTrue="1">
      <formula>"X"</formula>
    </cfRule>
  </conditionalFormatting>
  <conditionalFormatting sqref="U137">
    <cfRule type="cellIs" priority="2019" dxfId="0" operator="equal" stopIfTrue="1">
      <formula>"X"</formula>
    </cfRule>
  </conditionalFormatting>
  <conditionalFormatting sqref="U138">
    <cfRule type="cellIs" priority="2020" dxfId="0" operator="equal" stopIfTrue="1">
      <formula>"X"</formula>
    </cfRule>
  </conditionalFormatting>
  <conditionalFormatting sqref="U139">
    <cfRule type="cellIs" priority="2021" dxfId="0" operator="equal" stopIfTrue="1">
      <formula>"X"</formula>
    </cfRule>
  </conditionalFormatting>
  <conditionalFormatting sqref="U140">
    <cfRule type="cellIs" priority="2022" dxfId="0" operator="equal" stopIfTrue="1">
      <formula>"X"</formula>
    </cfRule>
  </conditionalFormatting>
  <conditionalFormatting sqref="U141">
    <cfRule type="cellIs" priority="2023" dxfId="0" operator="equal" stopIfTrue="1">
      <formula>"X"</formula>
    </cfRule>
  </conditionalFormatting>
  <conditionalFormatting sqref="U142">
    <cfRule type="cellIs" priority="2024" dxfId="0" operator="equal" stopIfTrue="1">
      <formula>"X"</formula>
    </cfRule>
  </conditionalFormatting>
  <conditionalFormatting sqref="U162">
    <cfRule type="cellIs" priority="2025" dxfId="0" operator="equal" stopIfTrue="1">
      <formula>"X"</formula>
    </cfRule>
  </conditionalFormatting>
  <conditionalFormatting sqref="U161">
    <cfRule type="cellIs" priority="2026" dxfId="0" operator="equal" stopIfTrue="1">
      <formula>"X"</formula>
    </cfRule>
  </conditionalFormatting>
  <conditionalFormatting sqref="U149">
    <cfRule type="cellIs" priority="2027" dxfId="0" operator="equal" stopIfTrue="1">
      <formula>"X"</formula>
    </cfRule>
  </conditionalFormatting>
  <conditionalFormatting sqref="U150">
    <cfRule type="cellIs" priority="2028" dxfId="0" operator="equal" stopIfTrue="1">
      <formula>"X"</formula>
    </cfRule>
  </conditionalFormatting>
  <conditionalFormatting sqref="U151">
    <cfRule type="cellIs" priority="2029" dxfId="0" operator="equal" stopIfTrue="1">
      <formula>"X"</formula>
    </cfRule>
  </conditionalFormatting>
  <conditionalFormatting sqref="U152">
    <cfRule type="cellIs" priority="2030" dxfId="0" operator="equal" stopIfTrue="1">
      <formula>"X"</formula>
    </cfRule>
  </conditionalFormatting>
  <conditionalFormatting sqref="U153">
    <cfRule type="cellIs" priority="2031" dxfId="0" operator="equal" stopIfTrue="1">
      <formula>"X"</formula>
    </cfRule>
  </conditionalFormatting>
  <conditionalFormatting sqref="U160">
    <cfRule type="cellIs" priority="2032" dxfId="0" operator="equal" stopIfTrue="1">
      <formula>"X"</formula>
    </cfRule>
  </conditionalFormatting>
  <conditionalFormatting sqref="U167">
    <cfRule type="cellIs" priority="2033" dxfId="0" operator="equal" stopIfTrue="1">
      <formula>"X"</formula>
    </cfRule>
  </conditionalFormatting>
  <conditionalFormatting sqref="U168">
    <cfRule type="cellIs" priority="2034" dxfId="0" operator="equal" stopIfTrue="1">
      <formula>"X"</formula>
    </cfRule>
  </conditionalFormatting>
  <conditionalFormatting sqref="U169">
    <cfRule type="cellIs" priority="2035" dxfId="0" operator="equal" stopIfTrue="1">
      <formula>"X"</formula>
    </cfRule>
  </conditionalFormatting>
  <conditionalFormatting sqref="U175">
    <cfRule type="cellIs" priority="2036" dxfId="0" operator="equal" stopIfTrue="1">
      <formula>"X"</formula>
    </cfRule>
  </conditionalFormatting>
  <conditionalFormatting sqref="U176">
    <cfRule type="cellIs" priority="2037" dxfId="0" operator="equal" stopIfTrue="1">
      <formula>"X"</formula>
    </cfRule>
  </conditionalFormatting>
  <conditionalFormatting sqref="U178">
    <cfRule type="cellIs" priority="2038" dxfId="0" operator="equal" stopIfTrue="1">
      <formula>"X"</formula>
    </cfRule>
  </conditionalFormatting>
  <conditionalFormatting sqref="U179">
    <cfRule type="cellIs" priority="2039" dxfId="0" operator="equal" stopIfTrue="1">
      <formula>"X"</formula>
    </cfRule>
  </conditionalFormatting>
  <conditionalFormatting sqref="U120">
    <cfRule type="cellIs" priority="2040" dxfId="0" operator="equal" stopIfTrue="1">
      <formula>"X"</formula>
    </cfRule>
  </conditionalFormatting>
  <conditionalFormatting sqref="W120">
    <cfRule type="expression" priority="2041" dxfId="0" stopIfTrue="1">
      <formula>AND($H120="X",U$17&lt;&gt;0)</formula>
    </cfRule>
    <cfRule type="expression" priority="2042" dxfId="0" stopIfTrue="1">
      <formula>AND(V120&lt;&gt;0,U$17&lt;&gt;0)</formula>
    </cfRule>
    <cfRule type="expression" priority="2043" dxfId="2" stopIfTrue="1">
      <formula>OR(V120=0,U$17=0)</formula>
    </cfRule>
  </conditionalFormatting>
  <conditionalFormatting sqref="U123">
    <cfRule type="cellIs" priority="2044" dxfId="0" operator="equal" stopIfTrue="1">
      <formula>"X"</formula>
    </cfRule>
  </conditionalFormatting>
  <conditionalFormatting sqref="W121">
    <cfRule type="expression" priority="2045" dxfId="0" stopIfTrue="1">
      <formula>AND($H121="X",U$17&lt;&gt;0)</formula>
    </cfRule>
    <cfRule type="expression" priority="2046" dxfId="0" stopIfTrue="1">
      <formula>AND(V121&lt;&gt;0,U$17&lt;&gt;0)</formula>
    </cfRule>
    <cfRule type="expression" priority="2047" dxfId="2" stopIfTrue="1">
      <formula>OR(V121=0,U$17=0)</formula>
    </cfRule>
  </conditionalFormatting>
  <conditionalFormatting sqref="W122">
    <cfRule type="expression" priority="2048" dxfId="0" stopIfTrue="1">
      <formula>AND($H122="X",U$17&lt;&gt;0)</formula>
    </cfRule>
    <cfRule type="expression" priority="2049" dxfId="0" stopIfTrue="1">
      <formula>AND(V122&lt;&gt;0,U$17&lt;&gt;0)</formula>
    </cfRule>
    <cfRule type="expression" priority="2050" dxfId="2" stopIfTrue="1">
      <formula>OR(V122=0,U$17=0)</formula>
    </cfRule>
  </conditionalFormatting>
  <conditionalFormatting sqref="W123">
    <cfRule type="expression" priority="2051" dxfId="0" stopIfTrue="1">
      <formula>AND($H123="X",U$17&lt;&gt;0)</formula>
    </cfRule>
    <cfRule type="expression" priority="2052" dxfId="0" stopIfTrue="1">
      <formula>AND(V123&lt;&gt;0,U$17&lt;&gt;0)</formula>
    </cfRule>
    <cfRule type="expression" priority="2053" dxfId="2" stopIfTrue="1">
      <formula>OR(V123=0,U$17=0)</formula>
    </cfRule>
  </conditionalFormatting>
  <conditionalFormatting sqref="W124">
    <cfRule type="expression" priority="2054" dxfId="0" stopIfTrue="1">
      <formula>AND($H124="X",U$17&lt;&gt;0)</formula>
    </cfRule>
    <cfRule type="expression" priority="2055" dxfId="0" stopIfTrue="1">
      <formula>AND(V124&lt;&gt;0,U$17&lt;&gt;0)</formula>
    </cfRule>
    <cfRule type="expression" priority="2056" dxfId="2" stopIfTrue="1">
      <formula>OR(V124=0,U$17=0)</formula>
    </cfRule>
  </conditionalFormatting>
  <conditionalFormatting sqref="W125">
    <cfRule type="expression" priority="2057" dxfId="0" stopIfTrue="1">
      <formula>AND($H125="X",U$17&lt;&gt;0)</formula>
    </cfRule>
    <cfRule type="expression" priority="2058" dxfId="0" stopIfTrue="1">
      <formula>AND(V125&lt;&gt;0,U$17&lt;&gt;0)</formula>
    </cfRule>
    <cfRule type="expression" priority="2059" dxfId="2" stopIfTrue="1">
      <formula>OR(V125=0,U$17=0)</formula>
    </cfRule>
  </conditionalFormatting>
  <conditionalFormatting sqref="U154">
    <cfRule type="cellIs" priority="2060" dxfId="0" operator="equal" stopIfTrue="1">
      <formula>"X"</formula>
    </cfRule>
  </conditionalFormatting>
  <conditionalFormatting sqref="U163">
    <cfRule type="cellIs" priority="2061" dxfId="0" operator="equal" stopIfTrue="1">
      <formula>"X"</formula>
    </cfRule>
  </conditionalFormatting>
  <conditionalFormatting sqref="U165">
    <cfRule type="cellIs" priority="2062" dxfId="0" operator="equal" stopIfTrue="1">
      <formula>"X"</formula>
    </cfRule>
  </conditionalFormatting>
  <conditionalFormatting sqref="U20:W20">
    <cfRule type="cellIs" priority="2063" dxfId="2" operator="equal" stopIfTrue="1">
      <formula>0</formula>
    </cfRule>
  </conditionalFormatting>
  <conditionalFormatting sqref="W103">
    <cfRule type="expression" priority="2064" dxfId="0" stopIfTrue="1">
      <formula>AND($H103="X",U$17&lt;&gt;0)</formula>
    </cfRule>
    <cfRule type="expression" priority="2065" dxfId="0" stopIfTrue="1">
      <formula>AND(V103&lt;&gt;0,U$17&lt;&gt;0)</formula>
    </cfRule>
    <cfRule type="expression" priority="2066" dxfId="2" stopIfTrue="1">
      <formula>OR(V103=0,U$17=0)</formula>
    </cfRule>
  </conditionalFormatting>
  <conditionalFormatting sqref="W109">
    <cfRule type="expression" priority="2067" dxfId="0" stopIfTrue="1">
      <formula>AND($H109="X",U$17&lt;&gt;0)</formula>
    </cfRule>
    <cfRule type="expression" priority="2068" dxfId="0" stopIfTrue="1">
      <formula>AND(V109&lt;&gt;0,U$17&lt;&gt;0)</formula>
    </cfRule>
    <cfRule type="expression" priority="2069" dxfId="2" stopIfTrue="1">
      <formula>OR(V109=0,U$17=0)</formula>
    </cfRule>
  </conditionalFormatting>
  <conditionalFormatting sqref="W58">
    <cfRule type="expression" priority="2070" dxfId="0" stopIfTrue="1">
      <formula>AND($H58="X",U$17&lt;&gt;0)</formula>
    </cfRule>
    <cfRule type="expression" priority="2071" dxfId="0" stopIfTrue="1">
      <formula>AND(V58&lt;&gt;0,U$17&lt;&gt;0)</formula>
    </cfRule>
    <cfRule type="expression" priority="2072" dxfId="2" stopIfTrue="1">
      <formula>OR(V58=0,U$17=0)</formula>
    </cfRule>
  </conditionalFormatting>
  <conditionalFormatting sqref="W59">
    <cfRule type="expression" priority="2073" dxfId="0" stopIfTrue="1">
      <formula>AND($H59="X",U$17&lt;&gt;0)</formula>
    </cfRule>
    <cfRule type="expression" priority="2074" dxfId="0" stopIfTrue="1">
      <formula>AND(V59&lt;&gt;0,U$17&lt;&gt;0)</formula>
    </cfRule>
    <cfRule type="expression" priority="2075" dxfId="2" stopIfTrue="1">
      <formula>OR(V59=0,U$17=0)</formula>
    </cfRule>
  </conditionalFormatting>
  <conditionalFormatting sqref="W60">
    <cfRule type="expression" priority="2076" dxfId="0" stopIfTrue="1">
      <formula>AND($H60="X",U$17&lt;&gt;0)</formula>
    </cfRule>
    <cfRule type="expression" priority="2077" dxfId="0" stopIfTrue="1">
      <formula>AND(V60&lt;&gt;0,U$17&lt;&gt;0)</formula>
    </cfRule>
    <cfRule type="expression" priority="2078" dxfId="2" stopIfTrue="1">
      <formula>OR(V60=0,U$17=0)</formula>
    </cfRule>
  </conditionalFormatting>
  <conditionalFormatting sqref="W61">
    <cfRule type="expression" priority="2079" dxfId="0" stopIfTrue="1">
      <formula>AND($H61="X",U$17&lt;&gt;0)</formula>
    </cfRule>
    <cfRule type="expression" priority="2080" dxfId="0" stopIfTrue="1">
      <formula>AND(V61&lt;&gt;0,U$17&lt;&gt;0)</formula>
    </cfRule>
    <cfRule type="expression" priority="2081" dxfId="2" stopIfTrue="1">
      <formula>OR(V61=0,U$17=0)</formula>
    </cfRule>
  </conditionalFormatting>
  <conditionalFormatting sqref="W62">
    <cfRule type="expression" priority="2082" dxfId="0" stopIfTrue="1">
      <formula>AND($H62="X",U$17&lt;&gt;0)</formula>
    </cfRule>
    <cfRule type="expression" priority="2083" dxfId="0" stopIfTrue="1">
      <formula>AND(V62&lt;&gt;0,U$17&lt;&gt;0)</formula>
    </cfRule>
    <cfRule type="expression" priority="2084" dxfId="2" stopIfTrue="1">
      <formula>OR(V62=0,U$17=0)</formula>
    </cfRule>
  </conditionalFormatting>
  <conditionalFormatting sqref="W63">
    <cfRule type="expression" priority="2085" dxfId="0" stopIfTrue="1">
      <formula>AND($H63="X",U$17&lt;&gt;0)</formula>
    </cfRule>
    <cfRule type="expression" priority="2086" dxfId="0" stopIfTrue="1">
      <formula>AND(V63&lt;&gt;0,U$17&lt;&gt;0)</formula>
    </cfRule>
    <cfRule type="expression" priority="2087" dxfId="2" stopIfTrue="1">
      <formula>OR(V63=0,U$17=0)</formula>
    </cfRule>
  </conditionalFormatting>
  <conditionalFormatting sqref="W64">
    <cfRule type="expression" priority="2088" dxfId="0" stopIfTrue="1">
      <formula>AND($H64="X",U$17&lt;&gt;0)</formula>
    </cfRule>
    <cfRule type="expression" priority="2089" dxfId="0" stopIfTrue="1">
      <formula>AND(V64&lt;&gt;0,U$17&lt;&gt;0)</formula>
    </cfRule>
    <cfRule type="expression" priority="2090" dxfId="2" stopIfTrue="1">
      <formula>OR(V64=0,U$17=0)</formula>
    </cfRule>
  </conditionalFormatting>
  <conditionalFormatting sqref="W65">
    <cfRule type="expression" priority="2091" dxfId="0" stopIfTrue="1">
      <formula>AND($H65="X",U$17&lt;&gt;0)</formula>
    </cfRule>
    <cfRule type="expression" priority="2092" dxfId="0" stopIfTrue="1">
      <formula>AND(V65&lt;&gt;0,U$17&lt;&gt;0)</formula>
    </cfRule>
    <cfRule type="expression" priority="2093" dxfId="2" stopIfTrue="1">
      <formula>OR(V65=0,U$17=0)</formula>
    </cfRule>
  </conditionalFormatting>
  <conditionalFormatting sqref="W66">
    <cfRule type="expression" priority="2094" dxfId="0" stopIfTrue="1">
      <formula>AND($H66="X",U$17&lt;&gt;0)</formula>
    </cfRule>
    <cfRule type="expression" priority="2095" dxfId="0" stopIfTrue="1">
      <formula>AND(V66&lt;&gt;0,U$17&lt;&gt;0)</formula>
    </cfRule>
    <cfRule type="expression" priority="2096" dxfId="2" stopIfTrue="1">
      <formula>OR(V66=0,U$17=0)</formula>
    </cfRule>
  </conditionalFormatting>
  <conditionalFormatting sqref="W67">
    <cfRule type="expression" priority="2097" dxfId="0" stopIfTrue="1">
      <formula>AND($H67="X",U$17&lt;&gt;0)</formula>
    </cfRule>
    <cfRule type="expression" priority="2098" dxfId="0" stopIfTrue="1">
      <formula>AND(V67&lt;&gt;0,U$17&lt;&gt;0)</formula>
    </cfRule>
    <cfRule type="expression" priority="2099" dxfId="2" stopIfTrue="1">
      <formula>OR(V67=0,U$17=0)</formula>
    </cfRule>
  </conditionalFormatting>
  <conditionalFormatting sqref="W68">
    <cfRule type="expression" priority="2100" dxfId="0" stopIfTrue="1">
      <formula>AND($H68="X",U$17&lt;&gt;0)</formula>
    </cfRule>
    <cfRule type="expression" priority="2101" dxfId="0" stopIfTrue="1">
      <formula>AND(V68&lt;&gt;0,U$17&lt;&gt;0)</formula>
    </cfRule>
    <cfRule type="expression" priority="2102" dxfId="2" stopIfTrue="1">
      <formula>OR(V68=0,U$17=0)</formula>
    </cfRule>
  </conditionalFormatting>
  <conditionalFormatting sqref="W69">
    <cfRule type="expression" priority="2103" dxfId="0" stopIfTrue="1">
      <formula>AND($H69="X",U$17&lt;&gt;0)</formula>
    </cfRule>
    <cfRule type="expression" priority="2104" dxfId="0" stopIfTrue="1">
      <formula>AND(V69&lt;&gt;0,U$17&lt;&gt;0)</formula>
    </cfRule>
    <cfRule type="expression" priority="2105" dxfId="2" stopIfTrue="1">
      <formula>OR(V69=0,U$17=0)</formula>
    </cfRule>
  </conditionalFormatting>
  <conditionalFormatting sqref="W70">
    <cfRule type="expression" priority="2106" dxfId="0" stopIfTrue="1">
      <formula>AND($H70="X",U$17&lt;&gt;0)</formula>
    </cfRule>
    <cfRule type="expression" priority="2107" dxfId="0" stopIfTrue="1">
      <formula>AND(V70&lt;&gt;0,U$17&lt;&gt;0)</formula>
    </cfRule>
    <cfRule type="expression" priority="2108" dxfId="2" stopIfTrue="1">
      <formula>OR(V70=0,U$17=0)</formula>
    </cfRule>
  </conditionalFormatting>
  <conditionalFormatting sqref="W71">
    <cfRule type="expression" priority="2109" dxfId="0" stopIfTrue="1">
      <formula>AND($H71="X",U$17&lt;&gt;0)</formula>
    </cfRule>
    <cfRule type="expression" priority="2110" dxfId="0" stopIfTrue="1">
      <formula>AND(V71&lt;&gt;0,U$17&lt;&gt;0)</formula>
    </cfRule>
    <cfRule type="expression" priority="2111" dxfId="2" stopIfTrue="1">
      <formula>OR(V71=0,U$17=0)</formula>
    </cfRule>
  </conditionalFormatting>
  <conditionalFormatting sqref="W72">
    <cfRule type="expression" priority="2112" dxfId="0" stopIfTrue="1">
      <formula>AND($H72="X",U$17&lt;&gt;0)</formula>
    </cfRule>
    <cfRule type="expression" priority="2113" dxfId="0" stopIfTrue="1">
      <formula>AND(V72&lt;&gt;0,U$17&lt;&gt;0)</formula>
    </cfRule>
    <cfRule type="expression" priority="2114" dxfId="2" stopIfTrue="1">
      <formula>OR(V72=0,U$17=0)</formula>
    </cfRule>
  </conditionalFormatting>
  <conditionalFormatting sqref="W73">
    <cfRule type="expression" priority="2115" dxfId="0" stopIfTrue="1">
      <formula>AND($H73="X",U$17&lt;&gt;0)</formula>
    </cfRule>
    <cfRule type="expression" priority="2116" dxfId="0" stopIfTrue="1">
      <formula>AND(V73&lt;&gt;0,U$17&lt;&gt;0)</formula>
    </cfRule>
    <cfRule type="expression" priority="2117" dxfId="2" stopIfTrue="1">
      <formula>OR(V73=0,U$17=0)</formula>
    </cfRule>
  </conditionalFormatting>
  <conditionalFormatting sqref="W74">
    <cfRule type="expression" priority="2118" dxfId="0" stopIfTrue="1">
      <formula>AND($H74="X",U$17&lt;&gt;0)</formula>
    </cfRule>
    <cfRule type="expression" priority="2119" dxfId="0" stopIfTrue="1">
      <formula>AND(V74&lt;&gt;0,U$17&lt;&gt;0)</formula>
    </cfRule>
    <cfRule type="expression" priority="2120" dxfId="2" stopIfTrue="1">
      <formula>OR(V74=0,U$17=0)</formula>
    </cfRule>
  </conditionalFormatting>
  <conditionalFormatting sqref="W75">
    <cfRule type="expression" priority="2121" dxfId="0" stopIfTrue="1">
      <formula>AND($H75="X",U$17&lt;&gt;0)</formula>
    </cfRule>
    <cfRule type="expression" priority="2122" dxfId="0" stopIfTrue="1">
      <formula>AND(V75&lt;&gt;0,U$17&lt;&gt;0)</formula>
    </cfRule>
    <cfRule type="expression" priority="2123" dxfId="2" stopIfTrue="1">
      <formula>OR(V75=0,U$17=0)</formula>
    </cfRule>
  </conditionalFormatting>
  <conditionalFormatting sqref="W76">
    <cfRule type="expression" priority="2124" dxfId="0" stopIfTrue="1">
      <formula>AND($H76="X",U$17&lt;&gt;0)</formula>
    </cfRule>
    <cfRule type="expression" priority="2125" dxfId="0" stopIfTrue="1">
      <formula>AND(V76&lt;&gt;0,U$17&lt;&gt;0)</formula>
    </cfRule>
    <cfRule type="expression" priority="2126" dxfId="2" stopIfTrue="1">
      <formula>OR(V76=0,U$17=0)</formula>
    </cfRule>
  </conditionalFormatting>
  <conditionalFormatting sqref="W77">
    <cfRule type="expression" priority="2127" dxfId="0" stopIfTrue="1">
      <formula>AND($H77="X",U$17&lt;&gt;0)</formula>
    </cfRule>
    <cfRule type="expression" priority="2128" dxfId="0" stopIfTrue="1">
      <formula>AND(V77&lt;&gt;0,U$17&lt;&gt;0)</formula>
    </cfRule>
    <cfRule type="expression" priority="2129" dxfId="2" stopIfTrue="1">
      <formula>OR(V77=0,U$17=0)</formula>
    </cfRule>
  </conditionalFormatting>
  <conditionalFormatting sqref="W78">
    <cfRule type="expression" priority="2130" dxfId="0" stopIfTrue="1">
      <formula>AND($H78="X",U$17&lt;&gt;0)</formula>
    </cfRule>
    <cfRule type="expression" priority="2131" dxfId="0" stopIfTrue="1">
      <formula>AND(V78&lt;&gt;0,U$17&lt;&gt;0)</formula>
    </cfRule>
    <cfRule type="expression" priority="2132" dxfId="2" stopIfTrue="1">
      <formula>OR(V78=0,U$17=0)</formula>
    </cfRule>
  </conditionalFormatting>
  <conditionalFormatting sqref="W79">
    <cfRule type="expression" priority="2133" dxfId="0" stopIfTrue="1">
      <formula>AND($H79="X",U$17&lt;&gt;0)</formula>
    </cfRule>
    <cfRule type="expression" priority="2134" dxfId="0" stopIfTrue="1">
      <formula>AND(V79&lt;&gt;0,U$17&lt;&gt;0)</formula>
    </cfRule>
    <cfRule type="expression" priority="2135" dxfId="2" stopIfTrue="1">
      <formula>OR(V79=0,U$17=0)</formula>
    </cfRule>
  </conditionalFormatting>
  <conditionalFormatting sqref="W80">
    <cfRule type="expression" priority="2136" dxfId="0" stopIfTrue="1">
      <formula>AND($H80="X",U$17&lt;&gt;0)</formula>
    </cfRule>
    <cfRule type="expression" priority="2137" dxfId="0" stopIfTrue="1">
      <formula>AND(V80&lt;&gt;0,U$17&lt;&gt;0)</formula>
    </cfRule>
    <cfRule type="expression" priority="2138" dxfId="2" stopIfTrue="1">
      <formula>OR(V80=0,U$17=0)</formula>
    </cfRule>
  </conditionalFormatting>
  <conditionalFormatting sqref="W81">
    <cfRule type="expression" priority="2139" dxfId="0" stopIfTrue="1">
      <formula>AND($H81="X",U$17&lt;&gt;0)</formula>
    </cfRule>
    <cfRule type="expression" priority="2140" dxfId="0" stopIfTrue="1">
      <formula>AND(V81&lt;&gt;0,U$17&lt;&gt;0)</formula>
    </cfRule>
    <cfRule type="expression" priority="2141" dxfId="2" stopIfTrue="1">
      <formula>OR(V81=0,U$17=0)</formula>
    </cfRule>
  </conditionalFormatting>
  <conditionalFormatting sqref="W82">
    <cfRule type="expression" priority="2142" dxfId="0" stopIfTrue="1">
      <formula>AND($H82="X",U$17&lt;&gt;0)</formula>
    </cfRule>
    <cfRule type="expression" priority="2143" dxfId="0" stopIfTrue="1">
      <formula>AND(V82&lt;&gt;0,U$17&lt;&gt;0)</formula>
    </cfRule>
    <cfRule type="expression" priority="2144" dxfId="2" stopIfTrue="1">
      <formula>OR(V82=0,U$17=0)</formula>
    </cfRule>
  </conditionalFormatting>
  <conditionalFormatting sqref="W83">
    <cfRule type="expression" priority="2145" dxfId="0" stopIfTrue="1">
      <formula>AND($H83="X",U$17&lt;&gt;0)</formula>
    </cfRule>
    <cfRule type="expression" priority="2146" dxfId="0" stopIfTrue="1">
      <formula>AND(V83&lt;&gt;0,U$17&lt;&gt;0)</formula>
    </cfRule>
    <cfRule type="expression" priority="2147" dxfId="2" stopIfTrue="1">
      <formula>OR(V83=0,U$17=0)</formula>
    </cfRule>
  </conditionalFormatting>
  <conditionalFormatting sqref="W84">
    <cfRule type="expression" priority="2148" dxfId="0" stopIfTrue="1">
      <formula>AND($H84="X",U$17&lt;&gt;0)</formula>
    </cfRule>
    <cfRule type="expression" priority="2149" dxfId="0" stopIfTrue="1">
      <formula>AND(V84&lt;&gt;0,U$17&lt;&gt;0)</formula>
    </cfRule>
    <cfRule type="expression" priority="2150" dxfId="2" stopIfTrue="1">
      <formula>OR(V84=0,U$17=0)</formula>
    </cfRule>
  </conditionalFormatting>
  <conditionalFormatting sqref="W85">
    <cfRule type="expression" priority="2151" dxfId="0" stopIfTrue="1">
      <formula>AND($H85="X",U$17&lt;&gt;0)</formula>
    </cfRule>
    <cfRule type="expression" priority="2152" dxfId="0" stopIfTrue="1">
      <formula>AND(V85&lt;&gt;0,U$17&lt;&gt;0)</formula>
    </cfRule>
    <cfRule type="expression" priority="2153" dxfId="2" stopIfTrue="1">
      <formula>OR(V85=0,U$17=0)</formula>
    </cfRule>
  </conditionalFormatting>
  <conditionalFormatting sqref="W86">
    <cfRule type="expression" priority="2154" dxfId="0" stopIfTrue="1">
      <formula>AND($H86="X",U$17&lt;&gt;0)</formula>
    </cfRule>
    <cfRule type="expression" priority="2155" dxfId="0" stopIfTrue="1">
      <formula>AND(V86&lt;&gt;0,U$17&lt;&gt;0)</formula>
    </cfRule>
    <cfRule type="expression" priority="2156" dxfId="2" stopIfTrue="1">
      <formula>OR(V86=0,U$17=0)</formula>
    </cfRule>
  </conditionalFormatting>
  <conditionalFormatting sqref="W43">
    <cfRule type="expression" priority="2157" dxfId="0" stopIfTrue="1">
      <formula>AND($H43="X",U$17&lt;&gt;0)</formula>
    </cfRule>
    <cfRule type="expression" priority="2158" dxfId="0" stopIfTrue="1">
      <formula>AND(V43&lt;&gt;0,U$17&lt;&gt;0)</formula>
    </cfRule>
    <cfRule type="expression" priority="2159" dxfId="2" stopIfTrue="1">
      <formula>OR(V43=0,U$17=0)</formula>
    </cfRule>
  </conditionalFormatting>
  <conditionalFormatting sqref="W44">
    <cfRule type="expression" priority="2160" dxfId="0" stopIfTrue="1">
      <formula>AND($H44="X",U$17&lt;&gt;0)</formula>
    </cfRule>
    <cfRule type="expression" priority="2161" dxfId="0" stopIfTrue="1">
      <formula>AND(V44&lt;&gt;0,U$17&lt;&gt;0)</formula>
    </cfRule>
    <cfRule type="expression" priority="2162" dxfId="2" stopIfTrue="1">
      <formula>OR(V44=0,U$17=0)</formula>
    </cfRule>
  </conditionalFormatting>
  <conditionalFormatting sqref="W45">
    <cfRule type="expression" priority="2163" dxfId="0" stopIfTrue="1">
      <formula>AND($H45="X",U$17&lt;&gt;0)</formula>
    </cfRule>
    <cfRule type="expression" priority="2164" dxfId="0" stopIfTrue="1">
      <formula>AND(V45&lt;&gt;0,U$17&lt;&gt;0)</formula>
    </cfRule>
    <cfRule type="expression" priority="2165" dxfId="2" stopIfTrue="1">
      <formula>OR(V45=0,U$17=0)</formula>
    </cfRule>
  </conditionalFormatting>
  <conditionalFormatting sqref="W46">
    <cfRule type="expression" priority="2166" dxfId="0" stopIfTrue="1">
      <formula>AND($H46="X",U$17&lt;&gt;0)</formula>
    </cfRule>
    <cfRule type="expression" priority="2167" dxfId="0" stopIfTrue="1">
      <formula>AND(V46&lt;&gt;0,U$17&lt;&gt;0)</formula>
    </cfRule>
    <cfRule type="expression" priority="2168" dxfId="2" stopIfTrue="1">
      <formula>OR(V46=0,U$17=0)</formula>
    </cfRule>
  </conditionalFormatting>
  <conditionalFormatting sqref="W47">
    <cfRule type="expression" priority="2169" dxfId="0" stopIfTrue="1">
      <formula>AND($H47="X",U$17&lt;&gt;0)</formula>
    </cfRule>
    <cfRule type="expression" priority="2170" dxfId="0" stopIfTrue="1">
      <formula>AND(V47&lt;&gt;0,U$17&lt;&gt;0)</formula>
    </cfRule>
    <cfRule type="expression" priority="2171" dxfId="2" stopIfTrue="1">
      <formula>OR(V47=0,U$17=0)</formula>
    </cfRule>
  </conditionalFormatting>
  <conditionalFormatting sqref="W48">
    <cfRule type="expression" priority="2172" dxfId="0" stopIfTrue="1">
      <formula>AND($H48="X",U$17&lt;&gt;0)</formula>
    </cfRule>
    <cfRule type="expression" priority="2173" dxfId="0" stopIfTrue="1">
      <formula>AND(V48&lt;&gt;0,U$17&lt;&gt;0)</formula>
    </cfRule>
    <cfRule type="expression" priority="2174" dxfId="2" stopIfTrue="1">
      <formula>OR(V48=0,U$17=0)</formula>
    </cfRule>
  </conditionalFormatting>
  <conditionalFormatting sqref="W149:W169">
    <cfRule type="expression" priority="2175" dxfId="0" stopIfTrue="1">
      <formula>AND($H149="X",U$17&lt;&gt;0)</formula>
    </cfRule>
    <cfRule type="expression" priority="2176" dxfId="0" stopIfTrue="1">
      <formula>AND(V149&lt;&gt;0,U$17&lt;&gt;0)</formula>
    </cfRule>
    <cfRule type="expression" priority="2177" dxfId="2" stopIfTrue="1">
      <formula>OR(V149=0,U$17=0)</formula>
    </cfRule>
  </conditionalFormatting>
  <dataValidations count="1">
    <dataValidation allowBlank="1" showInputMessage="1" showErrorMessage="1" sqref="I21:AL21">
      <formula1>0</formula1>
      <formula2>0</formula2>
    </dataValidation>
  </dataValidations>
  <printOptions/>
  <pageMargins left="0.25" right="0.25" top="0.8694444444444445" bottom="0.8645833333333333" header="0.3" footer="0.3"/>
  <pageSetup fitToHeight="0" fitToWidth="1" horizontalDpi="300" verticalDpi="300" orientation="portrait" paperSize="9"/>
  <headerFooter alignWithMargins="0">
    <oddFooter>&amp;LFoglio di calcolo a cura della Commissione Specifiche dell'Ordine Ingegneri di Roma - Rev.2016&amp;RRedatto: Ing. G.Capilli --- Verificato: Ingg. T. Russo - M. Babudri</oddFooter>
  </headerFooter>
  <rowBreaks count="4" manualBreakCount="4">
    <brk id="11" max="255" man="1"/>
    <brk id="73" max="255" man="1"/>
    <brk id="130" max="255" man="1"/>
    <brk id="182" max="255" man="1"/>
  </rowBreaks>
  <drawing r:id="rId1"/>
</worksheet>
</file>

<file path=xl/worksheets/sheet2.xml><?xml version="1.0" encoding="utf-8"?>
<worksheet xmlns="http://schemas.openxmlformats.org/spreadsheetml/2006/main" xmlns:r="http://schemas.openxmlformats.org/officeDocument/2006/relationships">
  <dimension ref="A1:L65"/>
  <sheetViews>
    <sheetView zoomScale="130" zoomScaleNormal="130" workbookViewId="0" topLeftCell="A26">
      <selection activeCell="H16" sqref="H16"/>
    </sheetView>
  </sheetViews>
  <sheetFormatPr defaultColWidth="9.140625" defaultRowHeight="12.75"/>
  <cols>
    <col min="1" max="1" width="16.7109375" style="1" customWidth="1"/>
    <col min="2" max="2" width="22.7109375" style="1" customWidth="1"/>
    <col min="3" max="3" width="6.421875" style="1" customWidth="1"/>
    <col min="4" max="6" width="8.7109375" style="1" customWidth="1"/>
    <col min="7" max="7" width="48.140625" style="1" customWidth="1"/>
    <col min="8" max="9" width="11.8515625" style="1" customWidth="1"/>
    <col min="10" max="12" width="0" style="1" hidden="1" customWidth="1"/>
    <col min="13" max="16384" width="8.7109375" style="1" customWidth="1"/>
  </cols>
  <sheetData>
    <row r="1" spans="1:8" ht="28.5" customHeight="1">
      <c r="A1" s="288" t="s">
        <v>282</v>
      </c>
      <c r="B1" s="288"/>
      <c r="C1" s="288"/>
      <c r="D1" s="288"/>
      <c r="E1" s="288"/>
      <c r="F1" s="288"/>
      <c r="G1" s="288"/>
      <c r="H1" s="288"/>
    </row>
    <row r="2" spans="1:8" ht="41.25" customHeight="1">
      <c r="A2" s="289" t="s">
        <v>283</v>
      </c>
      <c r="B2" s="290" t="s">
        <v>284</v>
      </c>
      <c r="C2" s="290" t="s">
        <v>285</v>
      </c>
      <c r="D2" s="291" t="s">
        <v>286</v>
      </c>
      <c r="E2" s="291"/>
      <c r="F2" s="291"/>
      <c r="G2" s="292" t="s">
        <v>287</v>
      </c>
      <c r="H2" s="293" t="s">
        <v>288</v>
      </c>
    </row>
    <row r="3" spans="1:8" ht="12.75">
      <c r="A3" s="289"/>
      <c r="B3" s="290"/>
      <c r="C3" s="290"/>
      <c r="D3" s="294" t="s">
        <v>289</v>
      </c>
      <c r="E3" s="294" t="s">
        <v>290</v>
      </c>
      <c r="F3" s="295" t="s">
        <v>291</v>
      </c>
      <c r="G3" s="296"/>
      <c r="H3" s="297" t="s">
        <v>28</v>
      </c>
    </row>
    <row r="4" spans="1:12" ht="12.75" customHeight="1">
      <c r="A4" s="298" t="s">
        <v>292</v>
      </c>
      <c r="B4" s="299" t="s">
        <v>293</v>
      </c>
      <c r="C4" s="300" t="s">
        <v>294</v>
      </c>
      <c r="D4" s="300" t="s">
        <v>295</v>
      </c>
      <c r="E4" s="300" t="s">
        <v>296</v>
      </c>
      <c r="F4" s="301"/>
      <c r="G4" s="302" t="s">
        <v>297</v>
      </c>
      <c r="H4" s="303">
        <v>0.65</v>
      </c>
      <c r="J4" s="1" t="str">
        <f>CONCATENATE(C4,"-",B4,"-Edifici semplici")</f>
        <v>E.01-Insediamenti Produttivi Agricoltura-Industria- Artigianato-Edifici semplici</v>
      </c>
      <c r="K4" s="304">
        <f>H4</f>
        <v>0.65</v>
      </c>
      <c r="L4" s="305"/>
    </row>
    <row r="5" spans="1:12" ht="19.5" customHeight="1">
      <c r="A5" s="298"/>
      <c r="B5" s="299"/>
      <c r="C5" s="300" t="s">
        <v>298</v>
      </c>
      <c r="D5" s="300" t="s">
        <v>299</v>
      </c>
      <c r="E5" s="300" t="s">
        <v>296</v>
      </c>
      <c r="F5" s="301"/>
      <c r="G5" s="302" t="s">
        <v>300</v>
      </c>
      <c r="H5" s="303">
        <v>0.95</v>
      </c>
      <c r="J5" s="1" t="str">
        <f>CONCATENATE(C5,"-",B4,"-Edifici complessi")</f>
        <v>E.02-Insediamenti Produttivi Agricoltura-Industria- Artigianato-Edifici complessi</v>
      </c>
      <c r="K5" s="304">
        <f>H5</f>
        <v>0.9500000000000001</v>
      </c>
      <c r="L5" s="305"/>
    </row>
    <row r="6" spans="1:12" ht="19.5" customHeight="1">
      <c r="A6" s="298"/>
      <c r="B6" s="306" t="s">
        <v>301</v>
      </c>
      <c r="C6" s="307" t="s">
        <v>302</v>
      </c>
      <c r="D6" s="307" t="s">
        <v>299</v>
      </c>
      <c r="E6" s="307" t="s">
        <v>296</v>
      </c>
      <c r="F6" s="308"/>
      <c r="G6" s="309" t="s">
        <v>303</v>
      </c>
      <c r="H6" s="310">
        <v>0.95</v>
      </c>
      <c r="J6" s="1" t="str">
        <f>CONCATENATE(C6,"-",B6,"-Edifici semplici")</f>
        <v>E.03-Industria Alberghiera, Turismo e Commercio e Servizi per la Mobilità-Edifici semplici</v>
      </c>
      <c r="K6" s="304">
        <f>H6</f>
        <v>0.9500000000000001</v>
      </c>
      <c r="L6" s="305"/>
    </row>
    <row r="7" spans="1:12" ht="19.5" customHeight="1">
      <c r="A7" s="298"/>
      <c r="B7" s="306"/>
      <c r="C7" s="307" t="s">
        <v>304</v>
      </c>
      <c r="D7" s="307" t="s">
        <v>305</v>
      </c>
      <c r="E7" s="307" t="s">
        <v>296</v>
      </c>
      <c r="F7" s="308"/>
      <c r="G7" s="309" t="s">
        <v>306</v>
      </c>
      <c r="H7" s="310">
        <v>1.2</v>
      </c>
      <c r="J7" s="1" t="str">
        <f>CONCATENATE(C7,"-",B6,"-Edifici complessi")</f>
        <v>E.04-Industria Alberghiera, Turismo e Commercio e Servizi per la Mobilità-Edifici complessi</v>
      </c>
      <c r="K7" s="304">
        <f>H7</f>
        <v>1.2</v>
      </c>
      <c r="L7" s="305"/>
    </row>
    <row r="8" spans="1:12" ht="19.5" customHeight="1">
      <c r="A8" s="298"/>
      <c r="B8" s="299" t="s">
        <v>307</v>
      </c>
      <c r="C8" s="300" t="s">
        <v>308</v>
      </c>
      <c r="D8" s="300" t="s">
        <v>295</v>
      </c>
      <c r="E8" s="300" t="s">
        <v>296</v>
      </c>
      <c r="F8" s="301"/>
      <c r="G8" s="302" t="s">
        <v>309</v>
      </c>
      <c r="H8" s="303">
        <v>0.65</v>
      </c>
      <c r="J8" s="1" t="str">
        <f>CONCATENATE(C8,"-",B8,"-Edifici semplici")</f>
        <v>E.05-Residenza-Edifici semplici</v>
      </c>
      <c r="K8" s="304">
        <f aca="true" t="shared" si="0" ref="K8:K65">H8</f>
        <v>0.65</v>
      </c>
      <c r="L8" s="305"/>
    </row>
    <row r="9" spans="1:12" ht="19.5" customHeight="1">
      <c r="A9" s="298"/>
      <c r="B9" s="299"/>
      <c r="C9" s="300" t="s">
        <v>310</v>
      </c>
      <c r="D9" s="300" t="s">
        <v>299</v>
      </c>
      <c r="E9" s="300" t="s">
        <v>296</v>
      </c>
      <c r="F9" s="301"/>
      <c r="G9" s="302" t="s">
        <v>311</v>
      </c>
      <c r="H9" s="303">
        <v>0.95</v>
      </c>
      <c r="J9" s="1" t="str">
        <f>CONCATENATE(C9,"-",B8,"-Edifici correnti")</f>
        <v>E.06-Residenza-Edifici correnti</v>
      </c>
      <c r="K9" s="304">
        <f t="shared" si="0"/>
        <v>0.9500000000000001</v>
      </c>
      <c r="L9" s="305"/>
    </row>
    <row r="10" spans="1:12" ht="19.5" customHeight="1">
      <c r="A10" s="298"/>
      <c r="B10" s="299"/>
      <c r="C10" s="300" t="s">
        <v>312</v>
      </c>
      <c r="D10" s="300" t="s">
        <v>305</v>
      </c>
      <c r="E10" s="300" t="s">
        <v>296</v>
      </c>
      <c r="F10" s="301"/>
      <c r="G10" s="302" t="s">
        <v>313</v>
      </c>
      <c r="H10" s="303">
        <v>1.2</v>
      </c>
      <c r="J10" s="1" t="str">
        <f>CONCATENATE(C10,"-",B8,"-Edifici pregiati")</f>
        <v>E.07-Residenza-Edifici pregiati</v>
      </c>
      <c r="K10" s="304">
        <f t="shared" si="0"/>
        <v>1.2</v>
      </c>
      <c r="L10" s="305"/>
    </row>
    <row r="11" spans="1:12" ht="12.75" customHeight="1">
      <c r="A11" s="298"/>
      <c r="B11" s="306" t="s">
        <v>314</v>
      </c>
      <c r="C11" s="307" t="s">
        <v>315</v>
      </c>
      <c r="D11" s="307" t="s">
        <v>299</v>
      </c>
      <c r="E11" s="307" t="s">
        <v>296</v>
      </c>
      <c r="F11" s="308"/>
      <c r="G11" s="309" t="s">
        <v>316</v>
      </c>
      <c r="H11" s="310">
        <v>0.95</v>
      </c>
      <c r="J11" s="1" t="str">
        <f>CONCATENATE(C11,"-",B11,"-Edifici semplici")</f>
        <v>E.08-Sanità, Istruzione, Ricerca-Edifici semplici</v>
      </c>
      <c r="K11" s="304">
        <f t="shared" si="0"/>
        <v>0.9500000000000001</v>
      </c>
      <c r="L11" s="305"/>
    </row>
    <row r="12" spans="1:12" ht="19.5" customHeight="1">
      <c r="A12" s="298"/>
      <c r="B12" s="306"/>
      <c r="C12" s="307" t="s">
        <v>317</v>
      </c>
      <c r="D12" s="307" t="s">
        <v>305</v>
      </c>
      <c r="E12" s="307" t="s">
        <v>296</v>
      </c>
      <c r="F12" s="308"/>
      <c r="G12" s="309" t="s">
        <v>318</v>
      </c>
      <c r="H12" s="310">
        <v>1.15</v>
      </c>
      <c r="J12" s="1" t="str">
        <f>CONCATENATE(C12,"-",B11,"-Edifici correnti")</f>
        <v>E.09-Sanità, Istruzione, Ricerca-Edifici correnti</v>
      </c>
      <c r="K12" s="304">
        <f t="shared" si="0"/>
        <v>1.15</v>
      </c>
      <c r="L12" s="305"/>
    </row>
    <row r="13" spans="1:12" ht="19.5" customHeight="1">
      <c r="A13" s="298"/>
      <c r="B13" s="306"/>
      <c r="C13" s="307" t="s">
        <v>319</v>
      </c>
      <c r="D13" s="307" t="s">
        <v>305</v>
      </c>
      <c r="E13" s="307" t="s">
        <v>296</v>
      </c>
      <c r="F13" s="308"/>
      <c r="G13" s="309" t="s">
        <v>320</v>
      </c>
      <c r="H13" s="310">
        <v>1.2</v>
      </c>
      <c r="J13" s="1" t="str">
        <f>CONCATENATE(C13,"-",B11,"-Edifici complessi")</f>
        <v>E.10-Sanità, Istruzione, Ricerca-Edifici complessi</v>
      </c>
      <c r="K13" s="304">
        <f t="shared" si="0"/>
        <v>1.2</v>
      </c>
      <c r="L13" s="305"/>
    </row>
    <row r="14" spans="1:12" ht="12.75" customHeight="1">
      <c r="A14" s="298"/>
      <c r="B14" s="299" t="s">
        <v>321</v>
      </c>
      <c r="C14" s="311" t="s">
        <v>322</v>
      </c>
      <c r="D14" s="300" t="s">
        <v>299</v>
      </c>
      <c r="E14" s="300" t="s">
        <v>296</v>
      </c>
      <c r="F14" s="301"/>
      <c r="G14" s="302" t="s">
        <v>323</v>
      </c>
      <c r="H14" s="312">
        <v>0.95</v>
      </c>
      <c r="J14" s="1" t="str">
        <f>CONCATENATE(C14,"-",B14,"-Edifici semplici")</f>
        <v>E.11-Cultura, Vita Sociale, Sport, Culto-Edifici semplici</v>
      </c>
      <c r="K14" s="304">
        <f t="shared" si="0"/>
        <v>0.9500000000000001</v>
      </c>
      <c r="L14" s="305"/>
    </row>
    <row r="15" spans="1:12" ht="19.5" customHeight="1">
      <c r="A15" s="298"/>
      <c r="B15" s="299"/>
      <c r="C15" s="300" t="s">
        <v>324</v>
      </c>
      <c r="D15" s="300" t="s">
        <v>305</v>
      </c>
      <c r="E15" s="300" t="s">
        <v>296</v>
      </c>
      <c r="F15" s="301"/>
      <c r="G15" s="302" t="s">
        <v>325</v>
      </c>
      <c r="H15" s="303">
        <v>1.15</v>
      </c>
      <c r="J15" s="1" t="str">
        <f>CONCATENATE(C15,"-",B14,"-Edifici correnti")</f>
        <v>E.12-Cultura, Vita Sociale, Sport, Culto-Edifici correnti</v>
      </c>
      <c r="K15" s="304">
        <f t="shared" si="0"/>
        <v>1.15</v>
      </c>
      <c r="L15" s="305"/>
    </row>
    <row r="16" spans="1:12" ht="12.75">
      <c r="A16" s="298"/>
      <c r="B16" s="299"/>
      <c r="C16" s="311" t="s">
        <v>326</v>
      </c>
      <c r="D16" s="300" t="s">
        <v>305</v>
      </c>
      <c r="E16" s="300" t="s">
        <v>296</v>
      </c>
      <c r="F16" s="301"/>
      <c r="G16" s="302" t="s">
        <v>327</v>
      </c>
      <c r="H16" s="312">
        <v>1.2</v>
      </c>
      <c r="J16" s="1" t="str">
        <f>CONCATENATE(C16,"-",B14,"-Edifici complessi")</f>
        <v>E.13-Cultura, Vita Sociale, Sport, Culto-Edifici complessi</v>
      </c>
      <c r="K16" s="304">
        <f t="shared" si="0"/>
        <v>1.2</v>
      </c>
      <c r="L16" s="305"/>
    </row>
    <row r="17" spans="1:12" ht="19.5" customHeight="1">
      <c r="A17" s="298"/>
      <c r="B17" s="306" t="s">
        <v>328</v>
      </c>
      <c r="C17" s="307" t="s">
        <v>329</v>
      </c>
      <c r="D17" s="307" t="s">
        <v>295</v>
      </c>
      <c r="E17" s="307" t="s">
        <v>296</v>
      </c>
      <c r="F17" s="308"/>
      <c r="G17" s="309" t="s">
        <v>330</v>
      </c>
      <c r="H17" s="310">
        <v>0.65</v>
      </c>
      <c r="J17" s="1" t="str">
        <f>CONCATENATE(C17,"-",B17,"-Edifici di modesta importanza")</f>
        <v>E.14-Sedi amministrative, giudiziarie, delle forze dell'ordine-Edifici di modesta importanza</v>
      </c>
      <c r="K17" s="304">
        <f t="shared" si="0"/>
        <v>0.65</v>
      </c>
      <c r="L17" s="305"/>
    </row>
    <row r="18" spans="1:12" ht="19.5" customHeight="1">
      <c r="A18" s="298"/>
      <c r="B18" s="306"/>
      <c r="C18" s="307" t="s">
        <v>331</v>
      </c>
      <c r="D18" s="307" t="s">
        <v>299</v>
      </c>
      <c r="E18" s="307" t="s">
        <v>296</v>
      </c>
      <c r="F18" s="308"/>
      <c r="G18" s="309" t="s">
        <v>332</v>
      </c>
      <c r="H18" s="310">
        <v>0.95</v>
      </c>
      <c r="J18" s="1" t="str">
        <f>CONCATENATE(C18,"-",B17,"-Edifici di importanza corrente")</f>
        <v>E.15-Sedi amministrative, giudiziarie, delle forze dell'ordine-Edifici di importanza corrente</v>
      </c>
      <c r="K18" s="304">
        <f t="shared" si="0"/>
        <v>0.9500000000000001</v>
      </c>
      <c r="L18" s="305"/>
    </row>
    <row r="19" spans="1:12" ht="12.75">
      <c r="A19" s="298"/>
      <c r="B19" s="306"/>
      <c r="C19" s="307" t="s">
        <v>333</v>
      </c>
      <c r="D19" s="307" t="s">
        <v>305</v>
      </c>
      <c r="E19" s="307" t="s">
        <v>296</v>
      </c>
      <c r="F19" s="308"/>
      <c r="G19" s="309" t="s">
        <v>334</v>
      </c>
      <c r="H19" s="310">
        <v>1.2</v>
      </c>
      <c r="J19" s="1" t="str">
        <f>CONCATENATE(C19,"-",B17,"-Edifici di importanza maggiore")</f>
        <v>E.16-Sedi amministrative, giudiziarie, delle forze dell'ordine-Edifici di importanza maggiore</v>
      </c>
      <c r="K19" s="304">
        <f t="shared" si="0"/>
        <v>1.2</v>
      </c>
      <c r="L19" s="305"/>
    </row>
    <row r="20" spans="1:12" ht="19.5" customHeight="1">
      <c r="A20" s="298"/>
      <c r="B20" s="299" t="s">
        <v>335</v>
      </c>
      <c r="C20" s="313" t="s">
        <v>336</v>
      </c>
      <c r="D20" s="313" t="s">
        <v>295</v>
      </c>
      <c r="E20" s="313" t="s">
        <v>296</v>
      </c>
      <c r="F20" s="314"/>
      <c r="G20" s="315" t="s">
        <v>337</v>
      </c>
      <c r="H20" s="316">
        <v>0.65</v>
      </c>
      <c r="J20" s="1" t="str">
        <f>CONCATENATE(C20,"-",B20,"-Opere semplici")</f>
        <v>E.17-Arredi, Forniture, Aree esterne pertinenziali allestite-Opere semplici</v>
      </c>
      <c r="K20" s="304">
        <f t="shared" si="0"/>
        <v>0.65</v>
      </c>
      <c r="L20" s="305"/>
    </row>
    <row r="21" spans="1:12" ht="19.5" customHeight="1">
      <c r="A21" s="298"/>
      <c r="B21" s="299"/>
      <c r="C21" s="300" t="s">
        <v>338</v>
      </c>
      <c r="D21" s="300" t="s">
        <v>299</v>
      </c>
      <c r="E21" s="300" t="s">
        <v>296</v>
      </c>
      <c r="F21" s="317"/>
      <c r="G21" s="318" t="s">
        <v>339</v>
      </c>
      <c r="H21" s="303">
        <v>0.95</v>
      </c>
      <c r="J21" s="1" t="str">
        <f>CONCATENATE(C21,"-",B20,"-Opere correnti")</f>
        <v>E.18-Arredi, Forniture, Aree esterne pertinenziali allestite-Opere correnti</v>
      </c>
      <c r="K21" s="304">
        <f t="shared" si="0"/>
        <v>0.9500000000000001</v>
      </c>
      <c r="L21" s="305"/>
    </row>
    <row r="22" spans="1:12" ht="12.75">
      <c r="A22" s="298"/>
      <c r="B22" s="299"/>
      <c r="C22" s="300" t="s">
        <v>340</v>
      </c>
      <c r="D22" s="300" t="s">
        <v>305</v>
      </c>
      <c r="E22" s="300" t="s">
        <v>296</v>
      </c>
      <c r="F22" s="317"/>
      <c r="G22" s="318" t="s">
        <v>341</v>
      </c>
      <c r="H22" s="303">
        <v>1.2</v>
      </c>
      <c r="J22" s="1" t="str">
        <f>CONCATENATE(C22,"-",B20,"-Opere complesse")</f>
        <v>E.19-Arredi, Forniture, Aree esterne pertinenziali allestite-Opere complesse</v>
      </c>
      <c r="K22" s="304">
        <f t="shared" si="0"/>
        <v>1.2</v>
      </c>
      <c r="L22" s="305"/>
    </row>
    <row r="23" spans="1:12" ht="19.5" customHeight="1">
      <c r="A23" s="298"/>
      <c r="B23" s="306" t="s">
        <v>342</v>
      </c>
      <c r="C23" s="307" t="s">
        <v>343</v>
      </c>
      <c r="D23" s="307" t="s">
        <v>299</v>
      </c>
      <c r="E23" s="307" t="s">
        <v>296</v>
      </c>
      <c r="F23" s="319"/>
      <c r="G23" s="320" t="s">
        <v>344</v>
      </c>
      <c r="H23" s="310">
        <v>0.95</v>
      </c>
      <c r="J23" s="1" t="str">
        <f>CONCATENATE(C23,"-",B23,"-Manutenzione straordinaria su edifici esistenti")</f>
        <v>E.20-Edifici e manufatti esistenti-Manutenzione straordinaria su edifici esistenti</v>
      </c>
      <c r="K23" s="304">
        <f t="shared" si="0"/>
        <v>0.9500000000000001</v>
      </c>
      <c r="L23" s="305"/>
    </row>
    <row r="24" spans="1:12" ht="19.5" customHeight="1">
      <c r="A24" s="298"/>
      <c r="B24" s="306"/>
      <c r="C24" s="307" t="s">
        <v>345</v>
      </c>
      <c r="D24" s="307" t="s">
        <v>305</v>
      </c>
      <c r="E24" s="307" t="s">
        <v>296</v>
      </c>
      <c r="F24" s="319"/>
      <c r="G24" s="320" t="s">
        <v>346</v>
      </c>
      <c r="H24" s="310">
        <v>1.2</v>
      </c>
      <c r="J24" s="1" t="str">
        <f>CONCATENATE(C24,"-",B23,"-Manutenzione straordinaria su edifici di interesse storico non soggetti")</f>
        <v>E.21-Edifici e manufatti esistenti-Manutenzione straordinaria su edifici di interesse storico non soggetti</v>
      </c>
      <c r="K24" s="304">
        <f t="shared" si="0"/>
        <v>1.2</v>
      </c>
      <c r="L24" s="305"/>
    </row>
    <row r="25" spans="1:12" ht="19.5" customHeight="1">
      <c r="A25" s="298"/>
      <c r="B25" s="306"/>
      <c r="C25" s="307" t="s">
        <v>347</v>
      </c>
      <c r="D25" s="307" t="s">
        <v>348</v>
      </c>
      <c r="E25" s="307" t="s">
        <v>296</v>
      </c>
      <c r="F25" s="319"/>
      <c r="G25" s="320" t="s">
        <v>349</v>
      </c>
      <c r="H25" s="310">
        <v>1.55</v>
      </c>
      <c r="J25" s="1" t="str">
        <f>CONCATENATE(C25,"-",B23,"-Manutenzione straordinaria su edifici di interesse storico soggetti")</f>
        <v>E.22-Edifici e manufatti esistenti-Manutenzione straordinaria su edifici di interesse storico soggetti</v>
      </c>
      <c r="K25" s="304">
        <f t="shared" si="0"/>
        <v>1.55</v>
      </c>
      <c r="L25" s="305"/>
    </row>
    <row r="26" spans="1:12" ht="24" customHeight="1">
      <c r="A26" s="298" t="s">
        <v>350</v>
      </c>
      <c r="B26" s="299" t="s">
        <v>351</v>
      </c>
      <c r="C26" s="321" t="s">
        <v>352</v>
      </c>
      <c r="D26" s="322" t="s">
        <v>353</v>
      </c>
      <c r="E26" s="323" t="s">
        <v>296</v>
      </c>
      <c r="F26" s="301"/>
      <c r="G26" s="318" t="s">
        <v>354</v>
      </c>
      <c r="H26" s="303">
        <v>0.7</v>
      </c>
      <c r="J26" s="1" t="str">
        <f>CONCATENATE(C26,"-",B26,"-Strutture in c.a. non soggette ad azione sismica e temporanee")</f>
        <v>S.01-Strutture, Opere infrastrutturali puntuali, non soggette ad azioni sismiche, ai sensi delle Norme Tecniche per le Costruzioni-Strutture in c.a. non soggette ad azione sismica e temporanee</v>
      </c>
      <c r="K26" s="304">
        <f t="shared" si="0"/>
        <v>0.7000000000000001</v>
      </c>
      <c r="L26" s="324">
        <v>13</v>
      </c>
    </row>
    <row r="27" spans="1:12" ht="24" customHeight="1">
      <c r="A27" s="298"/>
      <c r="B27" s="299"/>
      <c r="C27" s="321" t="s">
        <v>355</v>
      </c>
      <c r="D27" s="322" t="s">
        <v>356</v>
      </c>
      <c r="E27" s="323" t="s">
        <v>357</v>
      </c>
      <c r="F27" s="301"/>
      <c r="G27" s="318" t="s">
        <v>358</v>
      </c>
      <c r="H27" s="303">
        <v>0.5</v>
      </c>
      <c r="J27" s="1" t="str">
        <f>CONCATENATE(C27,"-",B26,"-Strutture in muratura, legno e metallo non soggette ad azioni sismiche")</f>
        <v>S.02-Strutture, Opere infrastrutturali puntuali, non soggette ad azioni sismiche, ai sensi delle Norme Tecniche per le Costruzioni-Strutture in muratura, legno e metallo non soggette ad azioni sismiche</v>
      </c>
      <c r="K27" s="304">
        <f t="shared" si="0"/>
        <v>0.5</v>
      </c>
      <c r="L27" s="324">
        <v>2456</v>
      </c>
    </row>
    <row r="28" spans="1:12" ht="12.75" customHeight="1">
      <c r="A28" s="298"/>
      <c r="B28" s="306" t="s">
        <v>359</v>
      </c>
      <c r="C28" s="325" t="s">
        <v>360</v>
      </c>
      <c r="D28" s="326" t="s">
        <v>361</v>
      </c>
      <c r="E28" s="327" t="s">
        <v>296</v>
      </c>
      <c r="F28" s="308"/>
      <c r="G28" s="320" t="s">
        <v>362</v>
      </c>
      <c r="H28" s="310">
        <v>0.95</v>
      </c>
      <c r="J28" s="1" t="str">
        <f>CONCATENATE(C28,"-",B28,"-Strutture in c.a. soggette ad azione sismica")</f>
        <v>S.03-Strutture, Opere infrastrutturali puntuali-Strutture in c.a. soggette ad azione sismica</v>
      </c>
      <c r="K28" s="304">
        <f t="shared" si="0"/>
        <v>0.9500000000000001</v>
      </c>
      <c r="L28" s="324">
        <v>13</v>
      </c>
    </row>
    <row r="29" spans="1:12" ht="12.75">
      <c r="A29" s="298"/>
      <c r="B29" s="306"/>
      <c r="C29" s="325" t="s">
        <v>363</v>
      </c>
      <c r="D29" s="326" t="s">
        <v>364</v>
      </c>
      <c r="E29" s="327" t="s">
        <v>357</v>
      </c>
      <c r="F29" s="308"/>
      <c r="G29" s="320" t="s">
        <v>365</v>
      </c>
      <c r="H29" s="310">
        <v>0.9</v>
      </c>
      <c r="J29" s="1" t="str">
        <f>CONCATENATE(C29,"-",B28,"-Strutture in muratura, legno e metallo soggette ad azioni sismiche, Consolidamenti, Paratie, Ponti, ecc.")</f>
        <v>S.04-Strutture, Opere infrastrutturali puntuali-Strutture in muratura, legno e metallo soggette ad azioni sismiche, Consolidamenti, Paratie, Ponti, ecc.</v>
      </c>
      <c r="K29" s="304">
        <f t="shared" si="0"/>
        <v>0.9</v>
      </c>
      <c r="L29" s="324">
        <v>2456</v>
      </c>
    </row>
    <row r="30" spans="1:12" ht="12.75" customHeight="1">
      <c r="A30" s="298"/>
      <c r="B30" s="299" t="s">
        <v>366</v>
      </c>
      <c r="C30" s="321" t="s">
        <v>367</v>
      </c>
      <c r="D30" s="328" t="s">
        <v>368</v>
      </c>
      <c r="E30" s="323" t="s">
        <v>357</v>
      </c>
      <c r="F30" s="301"/>
      <c r="G30" s="318" t="s">
        <v>369</v>
      </c>
      <c r="H30" s="303">
        <v>1.05</v>
      </c>
      <c r="J30" s="1" t="str">
        <f>CONCATENATE(C30,"-",B30,"-Dighe, Conche, Elevatori, Opere di ritenuta  e di difesa, rilevati, colmate. Gallerie, Opere sotterranee e subacquee, Fondazioni speciali.")</f>
        <v>S.05-Strutture speciali-Dighe, Conche, Elevatori, Opere di ritenuta  e di difesa, rilevati, colmate. Gallerie, Opere sotterranee e subacquee, Fondazioni speciali.</v>
      </c>
      <c r="K30" s="304">
        <f t="shared" si="0"/>
        <v>1.05</v>
      </c>
      <c r="L30" s="324">
        <v>2456</v>
      </c>
    </row>
    <row r="31" spans="1:12" ht="12.75">
      <c r="A31" s="298"/>
      <c r="B31" s="299"/>
      <c r="C31" s="321" t="s">
        <v>370</v>
      </c>
      <c r="D31" s="322" t="s">
        <v>371</v>
      </c>
      <c r="E31" s="323" t="s">
        <v>357</v>
      </c>
      <c r="F31" s="301"/>
      <c r="G31" s="318" t="s">
        <v>372</v>
      </c>
      <c r="H31" s="303">
        <v>1.15</v>
      </c>
      <c r="J31" s="1" t="str">
        <f>CONCATENATE(C31,"-",B30,"-Opere strutturali di notevole importanza costruttiva e richiedenti calcolazioni particolari")</f>
        <v>S.06-Strutture speciali-Opere strutturali di notevole importanza costruttiva e richiedenti calcolazioni particolari</v>
      </c>
      <c r="K31" s="304">
        <f t="shared" si="0"/>
        <v>1.15</v>
      </c>
      <c r="L31" s="324">
        <v>2456</v>
      </c>
    </row>
    <row r="32" spans="1:12" ht="12.75" customHeight="1">
      <c r="A32" s="329" t="s">
        <v>373</v>
      </c>
      <c r="B32" s="306" t="s">
        <v>374</v>
      </c>
      <c r="C32" s="325" t="s">
        <v>375</v>
      </c>
      <c r="D32" s="326" t="s">
        <v>376</v>
      </c>
      <c r="E32" s="330" t="s">
        <v>377</v>
      </c>
      <c r="F32" s="308"/>
      <c r="G32" s="320" t="s">
        <v>378</v>
      </c>
      <c r="H32" s="310">
        <v>0.75</v>
      </c>
      <c r="J32" s="1" t="str">
        <f>CONCATENATE(C32,"-",B32,"-Impianti idrici e fognari all'interno di edifici domestici o industriali, Reti per combustibili e gas, Impianti antincendio")</f>
        <v>IA.01-Impianti meccanici a fluido a servizio delle costruzioni-Impianti idrici e fognari all'interno di edifici domestici o industriali, Reti per combustibili e gas, Impianti antincendio</v>
      </c>
      <c r="K32" s="304">
        <f t="shared" si="0"/>
        <v>0.75</v>
      </c>
      <c r="L32" s="324" t="s">
        <v>261</v>
      </c>
    </row>
    <row r="33" spans="1:12" ht="12.75">
      <c r="A33" s="329"/>
      <c r="B33" s="306"/>
      <c r="C33" s="325" t="s">
        <v>379</v>
      </c>
      <c r="D33" s="326" t="s">
        <v>380</v>
      </c>
      <c r="E33" s="330"/>
      <c r="F33" s="308"/>
      <c r="G33" s="320" t="s">
        <v>381</v>
      </c>
      <c r="H33" s="310">
        <v>0.85</v>
      </c>
      <c r="J33" s="1" t="str">
        <f>CONCATENATE(C33,"-",B32,"-Impianti di riscaldamento e raffrescamento")</f>
        <v>IA.02-Impianti meccanici a fluido a servizio delle costruzioni-Impianti di riscaldamento e raffrescamento</v>
      </c>
      <c r="K33" s="304">
        <f t="shared" si="0"/>
        <v>0.85</v>
      </c>
      <c r="L33" s="324" t="s">
        <v>261</v>
      </c>
    </row>
    <row r="34" spans="1:12" ht="12.75" customHeight="1">
      <c r="A34" s="329"/>
      <c r="B34" s="299" t="s">
        <v>382</v>
      </c>
      <c r="C34" s="321" t="s">
        <v>383</v>
      </c>
      <c r="D34" s="322" t="s">
        <v>384</v>
      </c>
      <c r="E34" s="331" t="s">
        <v>385</v>
      </c>
      <c r="F34" s="301"/>
      <c r="G34" s="318" t="s">
        <v>386</v>
      </c>
      <c r="H34" s="303">
        <v>1.15</v>
      </c>
      <c r="J34" s="1" t="str">
        <f>CONCATENATE(C34,"-",B34,"-Impianti di tipo semplice")</f>
        <v>IA.03-Impianti elettrici e speciali a servizio delle costruzioni - Singole apparecchiature per laboratori e impianti pilota-Impianti di tipo semplice</v>
      </c>
      <c r="K34" s="304">
        <f t="shared" si="0"/>
        <v>1.15</v>
      </c>
      <c r="L34" s="324" t="s">
        <v>261</v>
      </c>
    </row>
    <row r="35" spans="1:12" ht="12.75">
      <c r="A35" s="329"/>
      <c r="B35" s="299"/>
      <c r="C35" s="321" t="s">
        <v>387</v>
      </c>
      <c r="D35" s="322" t="s">
        <v>384</v>
      </c>
      <c r="E35" s="331"/>
      <c r="F35" s="301"/>
      <c r="G35" s="318" t="s">
        <v>388</v>
      </c>
      <c r="H35" s="303">
        <v>1.3</v>
      </c>
      <c r="J35" s="1" t="str">
        <f>CONCATENATE(C35,"-",B34,"-Impianti di tipo complesso")</f>
        <v>IA.04-Impianti elettrici e speciali a servizio delle costruzioni - Singole apparecchiature per laboratori e impianti pilota-Impianti di tipo complesso</v>
      </c>
      <c r="K35" s="304">
        <f t="shared" si="0"/>
        <v>1.3</v>
      </c>
      <c r="L35" s="324" t="s">
        <v>261</v>
      </c>
    </row>
    <row r="36" spans="1:12" ht="12.75" customHeight="1">
      <c r="A36" s="329"/>
      <c r="B36" s="306" t="s">
        <v>389</v>
      </c>
      <c r="C36" s="325" t="s">
        <v>390</v>
      </c>
      <c r="D36" s="326" t="s">
        <v>391</v>
      </c>
      <c r="E36" s="327" t="s">
        <v>357</v>
      </c>
      <c r="F36" s="308"/>
      <c r="G36" s="320" t="s">
        <v>392</v>
      </c>
      <c r="H36" s="310">
        <v>0.55</v>
      </c>
      <c r="J36" s="1" t="str">
        <f>CONCATENATE(C36,"-",B36,"-",G36)</f>
        <v>IB.04-Impianti industriali - Impianti pilota e impianti di depurazione con ridotte problematiche tecniche - Discariche inerti-Depositi e discariche senza trattamento dei rifiuti.Depositi e discariche senza trattamento dei rifiuti.Depositi e discariche senza trattamento dei rifiuti.</v>
      </c>
      <c r="K36" s="304">
        <f t="shared" si="0"/>
        <v>0.55</v>
      </c>
      <c r="L36" s="324" t="s">
        <v>263</v>
      </c>
    </row>
    <row r="37" spans="1:12" ht="12.75">
      <c r="A37" s="329"/>
      <c r="B37" s="306"/>
      <c r="C37" s="325" t="s">
        <v>393</v>
      </c>
      <c r="D37" s="326" t="s">
        <v>394</v>
      </c>
      <c r="E37" s="327" t="s">
        <v>296</v>
      </c>
      <c r="F37" s="308"/>
      <c r="G37" s="320" t="s">
        <v>395</v>
      </c>
      <c r="H37" s="310">
        <v>0.7</v>
      </c>
      <c r="J37" s="1" t="str">
        <f>CONCATENATE(C37,"-",B36,"-",G37)</f>
        <v>IB.05-Impianti industriali - Impianti pilota e impianti di depurazione con ridotte problematiche tecniche - Discariche inerti-Impianti per le industrie molitorie, cartarie, alimentari, delle fibre tessili naturali, del legno, del cuoio e simili.Impianti per le industrie molitorie, cartarie, alimentari, delle fibre tessili naturali, del legno, del cuoio e simili.Impianti per le industrie molitorie, cartarie, alimentari, delle fibre tessili naturali, del legno, del cuoio e simili.</v>
      </c>
      <c r="K37" s="304">
        <f t="shared" si="0"/>
        <v>0.7000000000000001</v>
      </c>
      <c r="L37" s="324" t="s">
        <v>263</v>
      </c>
    </row>
    <row r="38" spans="1:12" ht="12.75" customHeight="1">
      <c r="A38" s="329"/>
      <c r="B38" s="299" t="s">
        <v>396</v>
      </c>
      <c r="C38" s="321" t="s">
        <v>397</v>
      </c>
      <c r="D38" s="322" t="s">
        <v>394</v>
      </c>
      <c r="E38" s="331" t="s">
        <v>398</v>
      </c>
      <c r="F38" s="301"/>
      <c r="G38" s="332" t="s">
        <v>399</v>
      </c>
      <c r="H38" s="303">
        <v>0.7</v>
      </c>
      <c r="J38" s="1" t="str">
        <f>CONCATENATE(C38,"-",B38,"-Impianti industriali correnti")</f>
        <v>IB.06-Impianti industriali – Impianti pilota e impianti di depurazione complessi -Discariche con trattamenti e termovalorizzatori-Impianti industriali correnti</v>
      </c>
      <c r="K38" s="304">
        <f t="shared" si="0"/>
        <v>0.7000000000000001</v>
      </c>
      <c r="L38" s="324" t="s">
        <v>263</v>
      </c>
    </row>
    <row r="39" spans="1:12" ht="12.75">
      <c r="A39" s="329"/>
      <c r="B39" s="299"/>
      <c r="C39" s="321" t="s">
        <v>400</v>
      </c>
      <c r="D39" s="322" t="s">
        <v>401</v>
      </c>
      <c r="E39" s="331"/>
      <c r="F39" s="301"/>
      <c r="G39" s="333" t="s">
        <v>402</v>
      </c>
      <c r="H39" s="303">
        <v>0.75</v>
      </c>
      <c r="J39" s="1" t="str">
        <f>CONCATENATE(C39,"-",B38,"-Impianti industriali complessi")</f>
        <v>IB.07-Impianti industriali – Impianti pilota e impianti di depurazione complessi -Discariche con trattamenti e termovalorizzatori-Impianti industriali complessi</v>
      </c>
      <c r="K39" s="304">
        <f t="shared" si="0"/>
        <v>0.75</v>
      </c>
      <c r="L39" s="324" t="s">
        <v>263</v>
      </c>
    </row>
    <row r="40" spans="1:12" ht="12.75" customHeight="1">
      <c r="A40" s="329"/>
      <c r="B40" s="334" t="s">
        <v>403</v>
      </c>
      <c r="C40" s="325" t="s">
        <v>404</v>
      </c>
      <c r="D40" s="326" t="s">
        <v>405</v>
      </c>
      <c r="E40" s="327"/>
      <c r="F40" s="308"/>
      <c r="G40" s="335" t="s">
        <v>406</v>
      </c>
      <c r="H40" s="310">
        <v>0.5</v>
      </c>
      <c r="J40" s="1" t="str">
        <f>CONCATENATE(C40,"-",B40,"-",G40)</f>
        <v>IB.08-Opere elettriche per reti di trasmissione e distribuzione energia e segnali – Laboratori con ridotte problematiche tecniche-Impianti di linee e reti per trasmissioni e distribuzione di energia elettrica, telegrafia, telefonia.Impianti di linee e reti per trasmissioni e distribuzione di energia elettrica, telegrafia, telefonia.Impianti di linee e reti per trasmissioni e distribuzione di energia elettrica, telegrafia, telefonia.</v>
      </c>
      <c r="K40" s="304">
        <f t="shared" si="0"/>
        <v>0.5</v>
      </c>
      <c r="L40" s="324" t="s">
        <v>263</v>
      </c>
    </row>
    <row r="41" spans="1:12" ht="12.75">
      <c r="A41" s="329"/>
      <c r="B41" s="334"/>
      <c r="C41" s="325" t="s">
        <v>407</v>
      </c>
      <c r="D41" s="326" t="s">
        <v>408</v>
      </c>
      <c r="E41" s="327" t="s">
        <v>296</v>
      </c>
      <c r="F41" s="308"/>
      <c r="G41" s="335" t="s">
        <v>409</v>
      </c>
      <c r="H41" s="310">
        <v>0.6000000000000001</v>
      </c>
      <c r="J41" s="1" t="str">
        <f>CONCATENATE(C41,"-",B40,"-",G41)</f>
        <v>IB.09-Opere elettriche per reti di trasmissione e distribuzione energia e segnali – Laboratori con ridotte problematiche tecniche-Centrali idroelettriche ordinarie - Stazioni di trasformazioni e di conversione impianti di trazione elettricaCentrali idroelettriche ordinarie - Stazioni di trasformazioni e di conversione impianti di trazione elettricaCentrali idroelettriche ordinarie - Stazioni di trasformazioni e di conversione impianti di trazione elettrica</v>
      </c>
      <c r="K41" s="304">
        <f t="shared" si="0"/>
        <v>0.6000000000000001</v>
      </c>
      <c r="L41" s="324" t="s">
        <v>263</v>
      </c>
    </row>
    <row r="42" spans="1:12" ht="12.75">
      <c r="A42" s="329"/>
      <c r="B42" s="334"/>
      <c r="C42" s="325" t="s">
        <v>410</v>
      </c>
      <c r="D42" s="326" t="s">
        <v>411</v>
      </c>
      <c r="E42" s="327"/>
      <c r="F42" s="308"/>
      <c r="G42" s="335" t="s">
        <v>412</v>
      </c>
      <c r="H42" s="310">
        <v>0.75</v>
      </c>
      <c r="J42" s="1" t="str">
        <f>CONCATENATE(C42,"-",B40,"-",G42)</f>
        <v>IB.10-Opere elettriche per reti di trasmissione e distribuzione energia e segnali – Laboratori con ridotte problematiche tecniche-Impianti termoelettrici-Impianti dell'elettrochimica - Impianti della elettrometallurgia - Laboratori con ridotte problematiche tecnicheImpianti termoelettrici-Impianti dell'elettrochimica - Impianti della elettrometallurgia - Laboratori con ridotte problematiche tecnicheImpianti termoelettrici-Impianti dell'elettrochimica - Impianti della elettrometallurgia - Laboratori con ridotte problematiche tecniche</v>
      </c>
      <c r="K42" s="304">
        <f t="shared" si="0"/>
        <v>0.75</v>
      </c>
      <c r="L42" s="324" t="s">
        <v>263</v>
      </c>
    </row>
    <row r="43" spans="1:12" ht="12.75" customHeight="1">
      <c r="A43" s="329"/>
      <c r="B43" s="336" t="s">
        <v>413</v>
      </c>
      <c r="C43" s="321" t="s">
        <v>414</v>
      </c>
      <c r="D43" s="301"/>
      <c r="E43" s="322" t="s">
        <v>296</v>
      </c>
      <c r="F43" s="301"/>
      <c r="G43" s="333" t="s">
        <v>415</v>
      </c>
      <c r="H43" s="303">
        <v>0.9</v>
      </c>
      <c r="J43" s="1" t="str">
        <f>CONCATENATE(C43,"-",B43,"-",G43)</f>
        <v>IB.11-Impianti per la produzione di energia– Laboratori complessi-Campi fotovoltaici - Parchi eoliciCampi fotovoltaici - Parchi eoliciCampi fotovoltaici - Parchi eolici</v>
      </c>
      <c r="K43" s="304">
        <f t="shared" si="0"/>
        <v>0.9</v>
      </c>
      <c r="L43" s="324" t="s">
        <v>263</v>
      </c>
    </row>
    <row r="44" spans="1:12" ht="12.75">
      <c r="A44" s="329"/>
      <c r="B44" s="336"/>
      <c r="C44" s="337" t="s">
        <v>416</v>
      </c>
      <c r="D44" s="338"/>
      <c r="E44" s="339" t="s">
        <v>296</v>
      </c>
      <c r="F44" s="338"/>
      <c r="G44" s="340" t="s">
        <v>417</v>
      </c>
      <c r="H44" s="341">
        <v>1</v>
      </c>
      <c r="J44" s="1" t="str">
        <f>CONCATENATE(C44,"-",B43,"-",G44)</f>
        <v>IB.12-Impianti per la produzione di energia– Laboratori complessi-Micro Centrali idroelettriche-Impianti termoelettrici-Impianti della elettrometallurgia di tipo complessoMicro Centrali idroelettriche-Impianti termoelettrici-Impianti della elettrometallurgia di tipo complessoMicro Centrali idroelettriche-Impianti termoelettrici-Impianti della elettrometallurgia di tipo complesso</v>
      </c>
      <c r="K44" s="304">
        <f t="shared" si="0"/>
        <v>1</v>
      </c>
      <c r="L44" s="324" t="s">
        <v>263</v>
      </c>
    </row>
    <row r="45" spans="1:12" ht="12.75">
      <c r="A45" s="342" t="s">
        <v>418</v>
      </c>
      <c r="B45" s="343"/>
      <c r="C45" s="343"/>
      <c r="D45" s="343"/>
      <c r="E45" s="343"/>
      <c r="F45" s="343"/>
      <c r="G45" s="343"/>
      <c r="H45" s="344"/>
      <c r="J45" s="1" t="str">
        <f>CONCATENATE(C45,"-",B45)</f>
        <v>-</v>
      </c>
      <c r="K45" s="304">
        <f t="shared" si="0"/>
        <v>0</v>
      </c>
      <c r="L45" s="305"/>
    </row>
    <row r="46" spans="1:12" ht="12.75" customHeight="1">
      <c r="A46" s="289" t="s">
        <v>419</v>
      </c>
      <c r="B46" s="299" t="s">
        <v>420</v>
      </c>
      <c r="C46" s="328" t="s">
        <v>421</v>
      </c>
      <c r="D46" s="300" t="s">
        <v>422</v>
      </c>
      <c r="E46" s="345" t="s">
        <v>391</v>
      </c>
      <c r="F46" s="317"/>
      <c r="G46" s="318" t="s">
        <v>423</v>
      </c>
      <c r="H46" s="303">
        <v>0.4</v>
      </c>
      <c r="J46" s="1" t="str">
        <f>CONCATENATE(C46,"-",B46)</f>
        <v>V.01-Manutenzione</v>
      </c>
      <c r="K46" s="304">
        <f t="shared" si="0"/>
        <v>0.4</v>
      </c>
      <c r="L46" s="305"/>
    </row>
    <row r="47" spans="1:12" ht="12.75">
      <c r="A47" s="289"/>
      <c r="B47" s="306" t="s">
        <v>424</v>
      </c>
      <c r="C47" s="346" t="s">
        <v>425</v>
      </c>
      <c r="D47" s="307" t="s">
        <v>422</v>
      </c>
      <c r="E47" s="347" t="s">
        <v>391</v>
      </c>
      <c r="F47" s="319"/>
      <c r="G47" s="320" t="s">
        <v>426</v>
      </c>
      <c r="H47" s="310">
        <v>0.45</v>
      </c>
      <c r="J47" s="1" t="str">
        <f>CONCATENATE(C47,"-",B47)</f>
        <v>V.02-Viabilità ordinaria</v>
      </c>
      <c r="K47" s="304">
        <f t="shared" si="0"/>
        <v>0.45</v>
      </c>
      <c r="L47" s="305"/>
    </row>
    <row r="48" spans="1:12" ht="12.75">
      <c r="A48" s="289"/>
      <c r="B48" s="299" t="s">
        <v>427</v>
      </c>
      <c r="C48" s="328" t="s">
        <v>428</v>
      </c>
      <c r="D48" s="300" t="s">
        <v>429</v>
      </c>
      <c r="E48" s="345" t="s">
        <v>394</v>
      </c>
      <c r="F48" s="317"/>
      <c r="G48" s="318" t="s">
        <v>430</v>
      </c>
      <c r="H48" s="303">
        <v>0.75</v>
      </c>
      <c r="J48" s="1" t="str">
        <f>CONCATENATE(C48,"-",B48)</f>
        <v>V.03-Viabilità speciale</v>
      </c>
      <c r="K48" s="304">
        <f t="shared" si="0"/>
        <v>0.75</v>
      </c>
      <c r="L48" s="305"/>
    </row>
    <row r="49" spans="1:12" ht="12.75" customHeight="1">
      <c r="A49" s="298" t="s">
        <v>431</v>
      </c>
      <c r="B49" s="306" t="s">
        <v>432</v>
      </c>
      <c r="C49" s="346" t="s">
        <v>433</v>
      </c>
      <c r="D49" s="307" t="s">
        <v>434</v>
      </c>
      <c r="E49" s="347" t="s">
        <v>357</v>
      </c>
      <c r="F49" s="319"/>
      <c r="G49" s="320" t="s">
        <v>435</v>
      </c>
      <c r="H49" s="310">
        <v>0.65</v>
      </c>
      <c r="J49" s="1" t="str">
        <f>CONCATENATE(C49,"-",B49)</f>
        <v>D.01-Navigazione</v>
      </c>
      <c r="K49" s="304">
        <f t="shared" si="0"/>
        <v>0.65</v>
      </c>
      <c r="L49" s="305"/>
    </row>
    <row r="50" spans="1:12" ht="12.75" customHeight="1">
      <c r="A50" s="298"/>
      <c r="B50" s="299" t="s">
        <v>436</v>
      </c>
      <c r="C50" s="328" t="s">
        <v>437</v>
      </c>
      <c r="D50" s="300" t="s">
        <v>438</v>
      </c>
      <c r="E50" s="345" t="s">
        <v>357</v>
      </c>
      <c r="F50" s="317"/>
      <c r="G50" s="318" t="s">
        <v>439</v>
      </c>
      <c r="H50" s="303">
        <v>0.45</v>
      </c>
      <c r="J50" s="1" t="str">
        <f>CONCATENATE(C50,"-",B50,"-",G50)</f>
        <v>D.02-Opere di bonifica e derivazioni-Bonifiche ed irrigazioni a deflusso naturale, sistemazione di corsi d'acqua e di bacini montaniBonifiche ed irrigazioni a deflusso naturale, sistemazione di corsi d'acqua e di bacini montani</v>
      </c>
      <c r="K50" s="304">
        <f t="shared" si="0"/>
        <v>0.45</v>
      </c>
      <c r="L50" s="305"/>
    </row>
    <row r="51" spans="1:12" ht="12.75">
      <c r="A51" s="298"/>
      <c r="B51" s="299"/>
      <c r="C51" s="328" t="s">
        <v>440</v>
      </c>
      <c r="D51" s="300" t="s">
        <v>441</v>
      </c>
      <c r="E51" s="345" t="s">
        <v>357</v>
      </c>
      <c r="F51" s="317"/>
      <c r="G51" s="318" t="s">
        <v>442</v>
      </c>
      <c r="H51" s="303">
        <v>0.55</v>
      </c>
      <c r="J51" s="1" t="str">
        <f>CONCATENATE(C51,"-",B50,"-",G51)</f>
        <v>D.03-Opere di bonifica e derivazioni-Bonifiche ed irrigazioni con sollevamento meccanico di acqua (esclusi i macchinari) - Derivazioni d'acqua per forza motrice e produzione di energia elettrica.Bonifiche ed irrigazioni con sollevamento meccanico di acqua (esclusi i macchinari) - Derivazioni d'acqua per forza motrice e produzione di energia elettrica.</v>
      </c>
      <c r="K51" s="304">
        <f t="shared" si="0"/>
        <v>0.55</v>
      </c>
      <c r="L51" s="305"/>
    </row>
    <row r="52" spans="1:12" ht="12.75" customHeight="1">
      <c r="A52" s="298"/>
      <c r="B52" s="306" t="s">
        <v>443</v>
      </c>
      <c r="C52" s="346" t="s">
        <v>444</v>
      </c>
      <c r="D52" s="307" t="s">
        <v>445</v>
      </c>
      <c r="E52" s="347" t="s">
        <v>357</v>
      </c>
      <c r="F52" s="319"/>
      <c r="G52" s="320" t="s">
        <v>446</v>
      </c>
      <c r="H52" s="310">
        <v>0.65</v>
      </c>
      <c r="J52" s="1" t="str">
        <f>CONCATENATE(C52,"-",B52,"-Impianti di tipo semplice ed ordinario")</f>
        <v>D.04-Acquedotti e fognature-Impianti di tipo semplice ed ordinario</v>
      </c>
      <c r="K52" s="304">
        <f t="shared" si="0"/>
        <v>0.65</v>
      </c>
      <c r="L52" s="305"/>
    </row>
    <row r="53" spans="1:12" ht="12.75">
      <c r="A53" s="298"/>
      <c r="B53" s="306"/>
      <c r="C53" s="346" t="s">
        <v>447</v>
      </c>
      <c r="D53" s="319"/>
      <c r="E53" s="347" t="s">
        <v>357</v>
      </c>
      <c r="F53" s="319"/>
      <c r="G53" s="320" t="s">
        <v>448</v>
      </c>
      <c r="H53" s="310">
        <v>0.8</v>
      </c>
      <c r="J53" s="1" t="str">
        <f>CONCATENATE(C53,"-",B52,"-Impianti di tipo complesso e speciale")</f>
        <v>D.05-Acquedotti e fognature-Impianti di tipo complesso e speciale</v>
      </c>
      <c r="K53" s="304">
        <f t="shared" si="0"/>
        <v>0.8</v>
      </c>
      <c r="L53" s="305"/>
    </row>
    <row r="54" spans="1:12" ht="24.75" customHeight="1">
      <c r="A54" s="348" t="s">
        <v>449</v>
      </c>
      <c r="B54" s="299" t="s">
        <v>450</v>
      </c>
      <c r="C54" s="328" t="s">
        <v>451</v>
      </c>
      <c r="D54" s="317"/>
      <c r="E54" s="317"/>
      <c r="F54" s="317"/>
      <c r="G54" s="318" t="s">
        <v>452</v>
      </c>
      <c r="H54" s="303">
        <v>0.95</v>
      </c>
      <c r="J54" s="1" t="str">
        <f aca="true" t="shared" si="1" ref="J54:J65">CONCATENATE(C54,"-",B54)</f>
        <v>T.01-Sistemi informativi</v>
      </c>
      <c r="K54" s="304">
        <f t="shared" si="0"/>
        <v>0.9500000000000001</v>
      </c>
      <c r="L54" s="305"/>
    </row>
    <row r="55" spans="1:12" ht="12.75">
      <c r="A55" s="348"/>
      <c r="B55" s="306" t="s">
        <v>453</v>
      </c>
      <c r="C55" s="346" t="s">
        <v>454</v>
      </c>
      <c r="D55" s="319"/>
      <c r="E55" s="319"/>
      <c r="F55" s="319"/>
      <c r="G55" s="320" t="s">
        <v>455</v>
      </c>
      <c r="H55" s="310">
        <v>0.7</v>
      </c>
      <c r="J55" s="1" t="str">
        <f t="shared" si="1"/>
        <v>T.02-Sistemi e reti di telecomunicazione</v>
      </c>
      <c r="K55" s="304">
        <f t="shared" si="0"/>
        <v>0.7000000000000001</v>
      </c>
      <c r="L55" s="305"/>
    </row>
    <row r="56" spans="1:12" ht="12.75">
      <c r="A56" s="348"/>
      <c r="B56" s="299" t="s">
        <v>456</v>
      </c>
      <c r="C56" s="322" t="s">
        <v>457</v>
      </c>
      <c r="D56" s="317"/>
      <c r="E56" s="317"/>
      <c r="F56" s="317"/>
      <c r="G56" s="318" t="s">
        <v>458</v>
      </c>
      <c r="H56" s="303">
        <v>1.2</v>
      </c>
      <c r="J56" s="1" t="str">
        <f t="shared" si="1"/>
        <v>T.03-Sistemi elettronici ed automazione</v>
      </c>
      <c r="K56" s="304">
        <f t="shared" si="0"/>
        <v>1.2</v>
      </c>
      <c r="L56" s="305"/>
    </row>
    <row r="57" spans="1:12" ht="12.75" customHeight="1">
      <c r="A57" s="298" t="s">
        <v>459</v>
      </c>
      <c r="B57" s="306" t="s">
        <v>460</v>
      </c>
      <c r="C57" s="326" t="s">
        <v>461</v>
      </c>
      <c r="D57" s="319"/>
      <c r="E57" s="319"/>
      <c r="F57" s="347" t="s">
        <v>462</v>
      </c>
      <c r="G57" s="320" t="s">
        <v>463</v>
      </c>
      <c r="H57" s="310">
        <v>0.85</v>
      </c>
      <c r="J57" s="1" t="str">
        <f t="shared" si="1"/>
        <v>P.01-Interventi di sistemazione naturalistica o paesaggistica</v>
      </c>
      <c r="K57" s="304">
        <f t="shared" si="0"/>
        <v>0.85</v>
      </c>
      <c r="L57" s="305"/>
    </row>
    <row r="58" spans="1:12" ht="12.75">
      <c r="A58" s="298"/>
      <c r="B58" s="299" t="s">
        <v>464</v>
      </c>
      <c r="C58" s="322" t="s">
        <v>465</v>
      </c>
      <c r="D58" s="317"/>
      <c r="E58" s="317"/>
      <c r="F58" s="345" t="s">
        <v>466</v>
      </c>
      <c r="G58" s="318" t="s">
        <v>467</v>
      </c>
      <c r="H58" s="303">
        <v>0.85</v>
      </c>
      <c r="J58" s="1" t="str">
        <f t="shared" si="1"/>
        <v>P.02-Interventi del verde e opere per attività ricreativa o sportiva</v>
      </c>
      <c r="K58" s="304">
        <f t="shared" si="0"/>
        <v>0.85</v>
      </c>
      <c r="L58" s="305"/>
    </row>
    <row r="59" spans="1:12" ht="12.75">
      <c r="A59" s="298"/>
      <c r="B59" s="306" t="s">
        <v>468</v>
      </c>
      <c r="C59" s="326" t="s">
        <v>469</v>
      </c>
      <c r="D59" s="319"/>
      <c r="E59" s="319"/>
      <c r="F59" s="347" t="s">
        <v>470</v>
      </c>
      <c r="G59" s="320" t="s">
        <v>471</v>
      </c>
      <c r="H59" s="310">
        <v>0.85</v>
      </c>
      <c r="J59" s="1" t="str">
        <f t="shared" si="1"/>
        <v>P.03-Interventi recupero, riqualificazione ambientale</v>
      </c>
      <c r="K59" s="304">
        <f t="shared" si="0"/>
        <v>0.85</v>
      </c>
      <c r="L59" s="305"/>
    </row>
    <row r="60" spans="1:12" ht="12.75">
      <c r="A60" s="298"/>
      <c r="B60" s="299" t="s">
        <v>472</v>
      </c>
      <c r="C60" s="322" t="s">
        <v>473</v>
      </c>
      <c r="D60" s="317"/>
      <c r="E60" s="317"/>
      <c r="F60" s="345" t="s">
        <v>474</v>
      </c>
      <c r="G60" s="318" t="s">
        <v>475</v>
      </c>
      <c r="H60" s="303">
        <v>0.85</v>
      </c>
      <c r="J60" s="1" t="str">
        <f t="shared" si="1"/>
        <v>P.04-Interventi di sfruttamento di cave e torbiere</v>
      </c>
      <c r="K60" s="304">
        <f t="shared" si="0"/>
        <v>0.85</v>
      </c>
      <c r="L60" s="305"/>
    </row>
    <row r="61" spans="1:12" ht="12.75">
      <c r="A61" s="298"/>
      <c r="B61" s="349" t="s">
        <v>476</v>
      </c>
      <c r="C61" s="350" t="s">
        <v>477</v>
      </c>
      <c r="D61" s="351"/>
      <c r="E61" s="319"/>
      <c r="F61" s="352" t="s">
        <v>478</v>
      </c>
      <c r="G61" s="353" t="s">
        <v>479</v>
      </c>
      <c r="H61" s="354">
        <v>0.85</v>
      </c>
      <c r="J61" s="1" t="str">
        <f t="shared" si="1"/>
        <v>P.05-Interventi di miglioramento e qualificazione della filiera forestale</v>
      </c>
      <c r="K61" s="304">
        <f t="shared" si="0"/>
        <v>0.85</v>
      </c>
      <c r="L61" s="305"/>
    </row>
    <row r="62" spans="1:12" ht="12.75">
      <c r="A62" s="298"/>
      <c r="B62" s="299" t="s">
        <v>480</v>
      </c>
      <c r="C62" s="328" t="s">
        <v>481</v>
      </c>
      <c r="D62" s="317"/>
      <c r="E62" s="317"/>
      <c r="F62" s="345" t="s">
        <v>482</v>
      </c>
      <c r="G62" s="318" t="s">
        <v>483</v>
      </c>
      <c r="H62" s="355">
        <v>0.85</v>
      </c>
      <c r="J62" s="1" t="str">
        <f t="shared" si="1"/>
        <v>P.06-Interventi di miglioramento fondiario agrario e rurale; interventi di pianificazione alimentare</v>
      </c>
      <c r="K62" s="304">
        <f t="shared" si="0"/>
        <v>0.85</v>
      </c>
      <c r="L62" s="305"/>
    </row>
    <row r="63" spans="1:12" ht="12.75" customHeight="1">
      <c r="A63" s="356" t="s">
        <v>484</v>
      </c>
      <c r="B63" s="306" t="s">
        <v>485</v>
      </c>
      <c r="C63" s="357" t="s">
        <v>486</v>
      </c>
      <c r="D63" s="319"/>
      <c r="E63" s="319"/>
      <c r="F63" s="347" t="s">
        <v>487</v>
      </c>
      <c r="G63" s="320" t="s">
        <v>488</v>
      </c>
      <c r="H63" s="358">
        <v>0.9</v>
      </c>
      <c r="J63" s="1" t="str">
        <f t="shared" si="1"/>
        <v>U.01-Interventi per la valorizzazione delle filiere produttive agroalimentari e zootecniche; interventi di controllo – vigilanza alimentare</v>
      </c>
      <c r="K63" s="304">
        <f t="shared" si="0"/>
        <v>0.9</v>
      </c>
      <c r="L63" s="305"/>
    </row>
    <row r="64" spans="1:12" ht="12.75">
      <c r="A64" s="356"/>
      <c r="B64" s="299" t="s">
        <v>489</v>
      </c>
      <c r="C64" s="328" t="s">
        <v>490</v>
      </c>
      <c r="D64" s="317"/>
      <c r="E64" s="317"/>
      <c r="F64" s="345" t="s">
        <v>462</v>
      </c>
      <c r="G64" s="318" t="s">
        <v>491</v>
      </c>
      <c r="H64" s="355">
        <v>0.95</v>
      </c>
      <c r="J64" s="1" t="str">
        <f t="shared" si="1"/>
        <v>U.02-Interventi per la valorizzazione della filiera naturalistica e faunistica</v>
      </c>
      <c r="K64" s="304">
        <f t="shared" si="0"/>
        <v>0.9500000000000001</v>
      </c>
      <c r="L64" s="305"/>
    </row>
    <row r="65" spans="1:12" ht="12.75">
      <c r="A65" s="356"/>
      <c r="B65" s="359" t="s">
        <v>492</v>
      </c>
      <c r="C65" s="360" t="s">
        <v>493</v>
      </c>
      <c r="D65" s="361"/>
      <c r="E65" s="361"/>
      <c r="F65" s="361"/>
      <c r="G65" s="362" t="s">
        <v>494</v>
      </c>
      <c r="H65" s="363">
        <v>1</v>
      </c>
      <c r="J65" s="1" t="str">
        <f t="shared" si="1"/>
        <v>U.03-Pianificazione</v>
      </c>
      <c r="K65" s="304">
        <f t="shared" si="0"/>
        <v>1</v>
      </c>
      <c r="L65" s="305"/>
    </row>
  </sheetData>
  <sheetProtection selectLockedCells="1" selectUnlockedCells="1"/>
  <mergeCells count="35">
    <mergeCell ref="A1:H1"/>
    <mergeCell ref="A2:A3"/>
    <mergeCell ref="B2:B3"/>
    <mergeCell ref="C2:C3"/>
    <mergeCell ref="D2:F2"/>
    <mergeCell ref="A4:A25"/>
    <mergeCell ref="B4:B5"/>
    <mergeCell ref="B6:B7"/>
    <mergeCell ref="B8:B10"/>
    <mergeCell ref="B11:B13"/>
    <mergeCell ref="B14:B16"/>
    <mergeCell ref="B17:B19"/>
    <mergeCell ref="B20:B22"/>
    <mergeCell ref="B23:B25"/>
    <mergeCell ref="A26:A31"/>
    <mergeCell ref="B26:B27"/>
    <mergeCell ref="B28:B29"/>
    <mergeCell ref="B30:B31"/>
    <mergeCell ref="A32:A44"/>
    <mergeCell ref="B32:B33"/>
    <mergeCell ref="E32:E33"/>
    <mergeCell ref="B34:B35"/>
    <mergeCell ref="E34:E35"/>
    <mergeCell ref="B36:B37"/>
    <mergeCell ref="B38:B39"/>
    <mergeCell ref="E38:E39"/>
    <mergeCell ref="B40:B42"/>
    <mergeCell ref="B43:B44"/>
    <mergeCell ref="A46:A48"/>
    <mergeCell ref="A49:A53"/>
    <mergeCell ref="B50:B51"/>
    <mergeCell ref="B52:B53"/>
    <mergeCell ref="A54:A56"/>
    <mergeCell ref="A57:A62"/>
    <mergeCell ref="A63:A6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P159"/>
  <sheetViews>
    <sheetView zoomScale="130" zoomScaleNormal="130" workbookViewId="0" topLeftCell="A1">
      <selection activeCell="O73" sqref="O73"/>
    </sheetView>
  </sheetViews>
  <sheetFormatPr defaultColWidth="9.140625" defaultRowHeight="12.75"/>
  <cols>
    <col min="1" max="1" width="8.7109375" style="1" customWidth="1"/>
    <col min="2" max="2" width="10.57421875" style="1" customWidth="1"/>
    <col min="3" max="5" width="8.7109375" style="1" customWidth="1"/>
    <col min="6" max="6" width="9.57421875" style="1" customWidth="1"/>
    <col min="7" max="7" width="8.7109375" style="1" customWidth="1"/>
    <col min="8" max="11" width="5.7109375" style="1" customWidth="1"/>
    <col min="12" max="16384" width="8.7109375" style="1" customWidth="1"/>
  </cols>
  <sheetData>
    <row r="1" spans="1:16" ht="21" customHeight="1">
      <c r="A1" s="288" t="s">
        <v>495</v>
      </c>
      <c r="B1" s="288"/>
      <c r="C1" s="288"/>
      <c r="D1" s="288"/>
      <c r="E1" s="288"/>
      <c r="F1" s="288"/>
      <c r="G1" s="288"/>
      <c r="H1" s="288"/>
      <c r="I1" s="288"/>
      <c r="J1" s="288"/>
      <c r="K1" s="288"/>
      <c r="L1" s="288"/>
      <c r="M1" s="288"/>
      <c r="N1" s="288"/>
      <c r="O1" s="288"/>
      <c r="P1" s="288"/>
    </row>
    <row r="2" spans="1:16" ht="12.75" customHeight="1">
      <c r="A2" s="364" t="s">
        <v>496</v>
      </c>
      <c r="B2" s="364"/>
      <c r="C2" s="364" t="s">
        <v>497</v>
      </c>
      <c r="D2" s="364"/>
      <c r="E2" s="364"/>
      <c r="F2" s="364"/>
      <c r="G2" s="365" t="s">
        <v>498</v>
      </c>
      <c r="H2" s="365"/>
      <c r="I2" s="365"/>
      <c r="J2" s="365"/>
      <c r="K2" s="365"/>
      <c r="L2" s="365"/>
      <c r="M2" s="365"/>
      <c r="N2" s="365"/>
      <c r="O2" s="365"/>
      <c r="P2" s="365"/>
    </row>
    <row r="3" spans="1:16" ht="84" customHeight="1">
      <c r="A3" s="364"/>
      <c r="B3" s="364"/>
      <c r="C3" s="364"/>
      <c r="D3" s="364"/>
      <c r="E3" s="364"/>
      <c r="F3" s="364"/>
      <c r="G3" s="366" t="s">
        <v>499</v>
      </c>
      <c r="H3" s="366" t="s">
        <v>350</v>
      </c>
      <c r="I3" s="366"/>
      <c r="J3" s="366" t="s">
        <v>500</v>
      </c>
      <c r="K3" s="366"/>
      <c r="L3" s="366" t="s">
        <v>501</v>
      </c>
      <c r="M3" s="366" t="s">
        <v>431</v>
      </c>
      <c r="N3" s="366" t="s">
        <v>502</v>
      </c>
      <c r="O3" s="366" t="s">
        <v>459</v>
      </c>
      <c r="P3" s="366" t="s">
        <v>503</v>
      </c>
    </row>
    <row r="4" spans="1:16" ht="21" customHeight="1">
      <c r="A4" s="367" t="s">
        <v>504</v>
      </c>
      <c r="B4" s="367"/>
      <c r="C4" s="368" t="s">
        <v>505</v>
      </c>
      <c r="D4" s="369" t="s">
        <v>506</v>
      </c>
      <c r="E4" s="369"/>
      <c r="F4" s="369"/>
      <c r="G4" s="370"/>
      <c r="H4" s="370"/>
      <c r="I4" s="370"/>
      <c r="J4" s="370"/>
      <c r="K4" s="370"/>
      <c r="L4" s="370"/>
      <c r="M4" s="370"/>
      <c r="N4" s="370"/>
      <c r="O4" s="371"/>
      <c r="P4" s="372">
        <v>0.005</v>
      </c>
    </row>
    <row r="5" spans="1:16" ht="20.25" customHeight="1">
      <c r="A5" s="367"/>
      <c r="B5" s="367"/>
      <c r="C5" s="368"/>
      <c r="D5" s="369" t="s">
        <v>507</v>
      </c>
      <c r="E5" s="369"/>
      <c r="F5" s="369"/>
      <c r="G5" s="370"/>
      <c r="H5" s="370"/>
      <c r="I5" s="370"/>
      <c r="J5" s="370"/>
      <c r="K5" s="370"/>
      <c r="L5" s="370"/>
      <c r="M5" s="370"/>
      <c r="N5" s="370"/>
      <c r="O5" s="371"/>
      <c r="P5" s="372">
        <v>0.003</v>
      </c>
    </row>
    <row r="6" spans="1:16" ht="19.5" customHeight="1">
      <c r="A6" s="367"/>
      <c r="B6" s="367"/>
      <c r="C6" s="368"/>
      <c r="D6" s="369" t="s">
        <v>508</v>
      </c>
      <c r="E6" s="369"/>
      <c r="F6" s="369"/>
      <c r="G6" s="370"/>
      <c r="H6" s="370"/>
      <c r="I6" s="370"/>
      <c r="J6" s="370"/>
      <c r="K6" s="370"/>
      <c r="L6" s="370"/>
      <c r="M6" s="370"/>
      <c r="N6" s="370"/>
      <c r="O6" s="371"/>
      <c r="P6" s="372">
        <v>0.001</v>
      </c>
    </row>
    <row r="7" spans="1:16" ht="12.75" customHeight="1">
      <c r="A7" s="367"/>
      <c r="B7" s="367"/>
      <c r="C7" s="368" t="s">
        <v>509</v>
      </c>
      <c r="D7" s="369" t="s">
        <v>510</v>
      </c>
      <c r="E7" s="369" t="s">
        <v>511</v>
      </c>
      <c r="F7" s="373" t="s">
        <v>512</v>
      </c>
      <c r="G7" s="370"/>
      <c r="H7" s="370"/>
      <c r="I7" s="370"/>
      <c r="J7" s="370"/>
      <c r="K7" s="370"/>
      <c r="L7" s="370"/>
      <c r="M7" s="370"/>
      <c r="N7" s="370"/>
      <c r="O7" s="374">
        <v>0.001</v>
      </c>
      <c r="P7" s="374">
        <v>0.001</v>
      </c>
    </row>
    <row r="8" spans="1:16" ht="15.75" customHeight="1">
      <c r="A8" s="367"/>
      <c r="B8" s="367"/>
      <c r="C8" s="368"/>
      <c r="D8" s="369"/>
      <c r="E8" s="369" t="s">
        <v>513</v>
      </c>
      <c r="F8" s="373" t="s">
        <v>514</v>
      </c>
      <c r="G8" s="370"/>
      <c r="H8" s="370"/>
      <c r="I8" s="370"/>
      <c r="J8" s="370"/>
      <c r="K8" s="370"/>
      <c r="L8" s="370"/>
      <c r="M8" s="370"/>
      <c r="N8" s="370"/>
      <c r="O8" s="374">
        <v>0.0005</v>
      </c>
      <c r="P8" s="374">
        <v>0.0005</v>
      </c>
    </row>
    <row r="9" spans="1:16" ht="12.75" customHeight="1">
      <c r="A9" s="367"/>
      <c r="B9" s="367"/>
      <c r="C9" s="368"/>
      <c r="D9" s="369"/>
      <c r="E9" s="369" t="s">
        <v>515</v>
      </c>
      <c r="F9" s="375"/>
      <c r="G9" s="370"/>
      <c r="H9" s="370"/>
      <c r="I9" s="370"/>
      <c r="J9" s="370"/>
      <c r="K9" s="370"/>
      <c r="L9" s="370"/>
      <c r="M9" s="370"/>
      <c r="N9" s="370"/>
      <c r="O9" s="374">
        <v>0.0001</v>
      </c>
      <c r="P9" s="374">
        <v>0.0001</v>
      </c>
    </row>
    <row r="10" spans="1:16" ht="12.75" customHeight="1">
      <c r="A10" s="367"/>
      <c r="B10" s="367"/>
      <c r="C10" s="368" t="s">
        <v>516</v>
      </c>
      <c r="D10" s="369" t="s">
        <v>517</v>
      </c>
      <c r="E10" s="369"/>
      <c r="F10" s="369"/>
      <c r="G10" s="370"/>
      <c r="H10" s="370"/>
      <c r="I10" s="370"/>
      <c r="J10" s="370"/>
      <c r="K10" s="370"/>
      <c r="L10" s="370"/>
      <c r="M10" s="370"/>
      <c r="N10" s="370"/>
      <c r="O10" s="376">
        <v>0.005</v>
      </c>
      <c r="P10" s="376">
        <v>0.005</v>
      </c>
    </row>
    <row r="11" spans="1:16" ht="12.75" customHeight="1">
      <c r="A11" s="367"/>
      <c r="B11" s="367"/>
      <c r="C11" s="368" t="s">
        <v>518</v>
      </c>
      <c r="D11" s="369" t="s">
        <v>519</v>
      </c>
      <c r="E11" s="369"/>
      <c r="F11" s="369"/>
      <c r="G11" s="370"/>
      <c r="H11" s="370"/>
      <c r="I11" s="370"/>
      <c r="J11" s="370"/>
      <c r="K11" s="370"/>
      <c r="L11" s="370"/>
      <c r="M11" s="370"/>
      <c r="N11" s="370"/>
      <c r="O11" s="376">
        <v>0.03</v>
      </c>
      <c r="P11" s="370"/>
    </row>
    <row r="12" spans="1:16" ht="12.75" customHeight="1">
      <c r="A12" s="367"/>
      <c r="B12" s="367"/>
      <c r="C12" s="368" t="s">
        <v>520</v>
      </c>
      <c r="D12" s="369" t="s">
        <v>521</v>
      </c>
      <c r="E12" s="369"/>
      <c r="F12" s="369"/>
      <c r="G12" s="370"/>
      <c r="H12" s="370"/>
      <c r="I12" s="370"/>
      <c r="J12" s="370"/>
      <c r="K12" s="370"/>
      <c r="L12" s="370"/>
      <c r="M12" s="370"/>
      <c r="N12" s="370"/>
      <c r="O12" s="376">
        <v>0.003</v>
      </c>
      <c r="P12" s="376">
        <v>0.003</v>
      </c>
    </row>
    <row r="13" spans="1:16" ht="12.75" customHeight="1">
      <c r="A13" s="367"/>
      <c r="B13" s="367"/>
      <c r="C13" s="368" t="s">
        <v>522</v>
      </c>
      <c r="D13" s="369" t="s">
        <v>50</v>
      </c>
      <c r="E13" s="369" t="s">
        <v>511</v>
      </c>
      <c r="F13" s="377">
        <v>7500000</v>
      </c>
      <c r="G13" s="370"/>
      <c r="H13" s="370"/>
      <c r="I13" s="370"/>
      <c r="J13" s="370"/>
      <c r="K13" s="370"/>
      <c r="L13" s="370"/>
      <c r="M13" s="370"/>
      <c r="N13" s="370"/>
      <c r="O13" s="372">
        <v>0.025999999999999995</v>
      </c>
      <c r="P13" s="376">
        <v>0.036</v>
      </c>
    </row>
    <row r="14" spans="1:16" ht="12.75">
      <c r="A14" s="367"/>
      <c r="B14" s="367"/>
      <c r="C14" s="368"/>
      <c r="D14" s="369"/>
      <c r="E14" s="369" t="s">
        <v>513</v>
      </c>
      <c r="F14" s="377">
        <v>15000000</v>
      </c>
      <c r="G14" s="378"/>
      <c r="H14" s="370"/>
      <c r="I14" s="370"/>
      <c r="J14" s="370"/>
      <c r="K14" s="370"/>
      <c r="L14" s="378"/>
      <c r="M14" s="378"/>
      <c r="N14" s="378"/>
      <c r="O14" s="379">
        <v>0.016</v>
      </c>
      <c r="P14" s="380">
        <v>0.027999999999999997</v>
      </c>
    </row>
    <row r="15" spans="1:16" ht="12.75" customHeight="1">
      <c r="A15" s="367"/>
      <c r="B15" s="367"/>
      <c r="C15" s="368"/>
      <c r="D15" s="369"/>
      <c r="E15" s="369" t="s">
        <v>515</v>
      </c>
      <c r="F15" s="375"/>
      <c r="G15" s="378"/>
      <c r="H15" s="370"/>
      <c r="I15" s="370"/>
      <c r="J15" s="370"/>
      <c r="K15" s="370"/>
      <c r="L15" s="378"/>
      <c r="M15" s="378"/>
      <c r="N15" s="378"/>
      <c r="O15" s="379">
        <v>0.01</v>
      </c>
      <c r="P15" s="380">
        <v>0.02</v>
      </c>
    </row>
    <row r="16" spans="1:16" ht="12.75" customHeight="1">
      <c r="A16" s="367"/>
      <c r="B16" s="367"/>
      <c r="C16" s="368" t="s">
        <v>523</v>
      </c>
      <c r="D16" s="369" t="s">
        <v>524</v>
      </c>
      <c r="E16" s="369" t="s">
        <v>511</v>
      </c>
      <c r="F16" s="377">
        <v>4000000</v>
      </c>
      <c r="G16" s="378"/>
      <c r="H16" s="370"/>
      <c r="I16" s="370"/>
      <c r="J16" s="370"/>
      <c r="K16" s="370"/>
      <c r="L16" s="378"/>
      <c r="M16" s="378"/>
      <c r="N16" s="378"/>
      <c r="O16" s="380">
        <v>0.018</v>
      </c>
      <c r="P16" s="380">
        <v>0.018</v>
      </c>
    </row>
    <row r="17" spans="1:16" ht="15.75" customHeight="1">
      <c r="A17" s="367"/>
      <c r="B17" s="367"/>
      <c r="C17" s="368"/>
      <c r="D17" s="369"/>
      <c r="E17" s="369" t="s">
        <v>525</v>
      </c>
      <c r="F17" s="377">
        <v>10000000</v>
      </c>
      <c r="G17" s="378"/>
      <c r="H17" s="370"/>
      <c r="I17" s="370"/>
      <c r="J17" s="370"/>
      <c r="K17" s="370"/>
      <c r="L17" s="378"/>
      <c r="M17" s="378"/>
      <c r="N17" s="378"/>
      <c r="O17" s="380">
        <v>0.012</v>
      </c>
      <c r="P17" s="380">
        <v>0.012</v>
      </c>
    </row>
    <row r="18" spans="1:16" ht="12.75" customHeight="1">
      <c r="A18" s="367"/>
      <c r="B18" s="367"/>
      <c r="C18" s="368"/>
      <c r="D18" s="369"/>
      <c r="E18" s="369" t="s">
        <v>526</v>
      </c>
      <c r="F18" s="375"/>
      <c r="G18" s="378"/>
      <c r="H18" s="370"/>
      <c r="I18" s="370"/>
      <c r="J18" s="370"/>
      <c r="K18" s="370"/>
      <c r="L18" s="378"/>
      <c r="M18" s="378"/>
      <c r="N18" s="378"/>
      <c r="O18" s="380">
        <v>0.008</v>
      </c>
      <c r="P18" s="380">
        <v>0.008</v>
      </c>
    </row>
    <row r="19" spans="1:16" ht="15.75" customHeight="1">
      <c r="A19" s="367" t="s">
        <v>60</v>
      </c>
      <c r="B19" s="142" t="s">
        <v>61</v>
      </c>
      <c r="C19" s="368" t="s">
        <v>527</v>
      </c>
      <c r="D19" s="369" t="s">
        <v>528</v>
      </c>
      <c r="E19" s="369"/>
      <c r="F19" s="369"/>
      <c r="G19" s="380">
        <v>0.045</v>
      </c>
      <c r="H19" s="376">
        <v>0.045</v>
      </c>
      <c r="I19" s="376"/>
      <c r="J19" s="376">
        <v>0.045</v>
      </c>
      <c r="K19" s="376"/>
      <c r="L19" s="380">
        <v>0.04</v>
      </c>
      <c r="M19" s="379">
        <v>0.035</v>
      </c>
      <c r="N19" s="380">
        <v>0.05</v>
      </c>
      <c r="O19" s="380">
        <v>0.04</v>
      </c>
      <c r="P19" s="370"/>
    </row>
    <row r="20" spans="1:16" ht="15.75" customHeight="1">
      <c r="A20" s="367"/>
      <c r="B20" s="142"/>
      <c r="C20" s="368" t="s">
        <v>529</v>
      </c>
      <c r="D20" s="369" t="s">
        <v>530</v>
      </c>
      <c r="E20" s="369"/>
      <c r="F20" s="369"/>
      <c r="G20" s="380">
        <v>0.09</v>
      </c>
      <c r="H20" s="376">
        <v>0.09</v>
      </c>
      <c r="I20" s="376"/>
      <c r="J20" s="376">
        <v>0.09</v>
      </c>
      <c r="K20" s="376"/>
      <c r="L20" s="380">
        <v>0.08</v>
      </c>
      <c r="M20" s="380">
        <v>0.07</v>
      </c>
      <c r="N20" s="380">
        <v>0.1</v>
      </c>
      <c r="O20" s="380">
        <v>0.08</v>
      </c>
      <c r="P20" s="370"/>
    </row>
    <row r="21" spans="1:16" ht="15.75" customHeight="1">
      <c r="A21" s="367"/>
      <c r="B21" s="142"/>
      <c r="C21" s="368" t="s">
        <v>531</v>
      </c>
      <c r="D21" s="369" t="s">
        <v>532</v>
      </c>
      <c r="E21" s="369"/>
      <c r="F21" s="369"/>
      <c r="G21" s="380">
        <v>0.02</v>
      </c>
      <c r="H21" s="376">
        <v>0.02</v>
      </c>
      <c r="I21" s="376"/>
      <c r="J21" s="376">
        <v>0.02</v>
      </c>
      <c r="K21" s="376"/>
      <c r="L21" s="380">
        <v>0.02</v>
      </c>
      <c r="M21" s="380">
        <v>0.02</v>
      </c>
      <c r="N21" s="380">
        <v>0.02</v>
      </c>
      <c r="O21" s="380">
        <v>0.02</v>
      </c>
      <c r="P21" s="370"/>
    </row>
    <row r="22" spans="1:16" ht="15.75" customHeight="1">
      <c r="A22" s="367"/>
      <c r="B22" s="142" t="s">
        <v>533</v>
      </c>
      <c r="C22" s="368" t="s">
        <v>534</v>
      </c>
      <c r="D22" s="369" t="s">
        <v>535</v>
      </c>
      <c r="E22" s="369"/>
      <c r="F22" s="369"/>
      <c r="G22" s="380">
        <v>0.04</v>
      </c>
      <c r="H22" s="376">
        <v>0.04</v>
      </c>
      <c r="I22" s="376"/>
      <c r="J22" s="376">
        <v>0.04</v>
      </c>
      <c r="K22" s="376"/>
      <c r="L22" s="380">
        <v>0.04</v>
      </c>
      <c r="M22" s="380">
        <v>0.04</v>
      </c>
      <c r="N22" s="380">
        <v>0.04</v>
      </c>
      <c r="O22" s="379">
        <v>0.04</v>
      </c>
      <c r="P22" s="370"/>
    </row>
    <row r="23" spans="1:16" ht="15.75" customHeight="1">
      <c r="A23" s="367"/>
      <c r="B23" s="142"/>
      <c r="C23" s="368" t="s">
        <v>536</v>
      </c>
      <c r="D23" s="369" t="s">
        <v>537</v>
      </c>
      <c r="E23" s="369"/>
      <c r="F23" s="369"/>
      <c r="G23" s="380">
        <v>0.08</v>
      </c>
      <c r="H23" s="376">
        <v>0.08</v>
      </c>
      <c r="I23" s="376"/>
      <c r="J23" s="376">
        <v>0.08</v>
      </c>
      <c r="K23" s="376"/>
      <c r="L23" s="380">
        <v>0.08</v>
      </c>
      <c r="M23" s="380">
        <v>0.08</v>
      </c>
      <c r="N23" s="380">
        <v>0.08</v>
      </c>
      <c r="O23" s="379">
        <v>0.09</v>
      </c>
      <c r="P23" s="370"/>
    </row>
    <row r="24" spans="1:16" ht="15.75" customHeight="1">
      <c r="A24" s="367"/>
      <c r="B24" s="142"/>
      <c r="C24" s="368" t="s">
        <v>538</v>
      </c>
      <c r="D24" s="369" t="s">
        <v>539</v>
      </c>
      <c r="E24" s="369"/>
      <c r="F24" s="369"/>
      <c r="G24" s="380">
        <v>0.16</v>
      </c>
      <c r="H24" s="376">
        <v>0.16</v>
      </c>
      <c r="I24" s="376"/>
      <c r="J24" s="376">
        <v>0.16</v>
      </c>
      <c r="K24" s="376"/>
      <c r="L24" s="380">
        <v>0.16</v>
      </c>
      <c r="M24" s="380">
        <v>0.16</v>
      </c>
      <c r="N24" s="380">
        <v>0.16</v>
      </c>
      <c r="O24" s="379">
        <v>0.16</v>
      </c>
      <c r="P24" s="370"/>
    </row>
    <row r="25" spans="1:16" ht="15.75" customHeight="1">
      <c r="A25" s="367"/>
      <c r="B25" s="142" t="s">
        <v>540</v>
      </c>
      <c r="C25" s="368" t="s">
        <v>541</v>
      </c>
      <c r="D25" s="369" t="s">
        <v>542</v>
      </c>
      <c r="E25" s="369"/>
      <c r="F25" s="369"/>
      <c r="G25" s="370"/>
      <c r="H25" s="370"/>
      <c r="I25" s="370"/>
      <c r="J25" s="370"/>
      <c r="K25" s="370"/>
      <c r="L25" s="370"/>
      <c r="M25" s="370"/>
      <c r="N25" s="370"/>
      <c r="O25" s="379">
        <v>0.02</v>
      </c>
      <c r="P25" s="379">
        <v>0.0003</v>
      </c>
    </row>
    <row r="26" spans="1:16" ht="15.75" customHeight="1">
      <c r="A26" s="367"/>
      <c r="B26" s="142"/>
      <c r="C26" s="368" t="s">
        <v>543</v>
      </c>
      <c r="D26" s="369" t="s">
        <v>544</v>
      </c>
      <c r="E26" s="369"/>
      <c r="F26" s="369"/>
      <c r="G26" s="370"/>
      <c r="H26" s="370"/>
      <c r="I26" s="370"/>
      <c r="J26" s="370"/>
      <c r="K26" s="370"/>
      <c r="L26" s="370"/>
      <c r="M26" s="370"/>
      <c r="N26" s="370"/>
      <c r="O26" s="380">
        <v>0.015</v>
      </c>
      <c r="P26" s="380">
        <v>0.00025</v>
      </c>
    </row>
    <row r="27" spans="1:16" ht="15.75" customHeight="1">
      <c r="A27" s="367"/>
      <c r="B27" s="142"/>
      <c r="C27" s="368" t="s">
        <v>545</v>
      </c>
      <c r="D27" s="369" t="s">
        <v>546</v>
      </c>
      <c r="E27" s="369"/>
      <c r="F27" s="369"/>
      <c r="G27" s="370"/>
      <c r="H27" s="370"/>
      <c r="I27" s="370"/>
      <c r="J27" s="370"/>
      <c r="K27" s="370"/>
      <c r="L27" s="370"/>
      <c r="M27" s="370"/>
      <c r="N27" s="370"/>
      <c r="O27" s="380">
        <v>0.025</v>
      </c>
      <c r="P27" s="380">
        <v>0.03</v>
      </c>
    </row>
    <row r="28" spans="1:16" ht="15.75" customHeight="1">
      <c r="A28" s="367"/>
      <c r="B28" s="142" t="s">
        <v>547</v>
      </c>
      <c r="C28" s="368" t="s">
        <v>548</v>
      </c>
      <c r="D28" s="369" t="s">
        <v>549</v>
      </c>
      <c r="E28" s="369"/>
      <c r="F28" s="369"/>
      <c r="G28" s="370"/>
      <c r="H28" s="370"/>
      <c r="I28" s="370"/>
      <c r="J28" s="370"/>
      <c r="K28" s="370"/>
      <c r="L28" s="370"/>
      <c r="M28" s="370"/>
      <c r="N28" s="370"/>
      <c r="O28" s="380">
        <v>0.005</v>
      </c>
      <c r="P28" s="379">
        <v>0.0015</v>
      </c>
    </row>
    <row r="29" spans="1:16" ht="33" customHeight="1">
      <c r="A29" s="381" t="s">
        <v>550</v>
      </c>
      <c r="B29" s="381"/>
      <c r="C29" s="381"/>
      <c r="D29" s="381"/>
      <c r="E29" s="381"/>
      <c r="F29" s="381"/>
      <c r="G29" s="381"/>
      <c r="H29" s="381"/>
      <c r="I29" s="381"/>
      <c r="J29" s="381"/>
      <c r="K29" s="381"/>
      <c r="L29" s="381"/>
      <c r="M29" s="381"/>
      <c r="N29" s="381"/>
      <c r="O29" s="381"/>
      <c r="P29" s="381"/>
    </row>
    <row r="30" spans="1:16" ht="12.75" customHeight="1">
      <c r="A30" s="382" t="s">
        <v>496</v>
      </c>
      <c r="B30" s="382"/>
      <c r="C30" s="382" t="s">
        <v>497</v>
      </c>
      <c r="D30" s="382"/>
      <c r="E30" s="382"/>
      <c r="F30" s="382"/>
      <c r="G30" s="383" t="s">
        <v>551</v>
      </c>
      <c r="H30" s="383"/>
      <c r="I30" s="383"/>
      <c r="J30" s="383"/>
      <c r="K30" s="383"/>
      <c r="L30" s="383"/>
      <c r="M30" s="383"/>
      <c r="N30" s="383"/>
      <c r="O30" s="383"/>
      <c r="P30" s="383"/>
    </row>
    <row r="31" spans="1:16" ht="49.5" customHeight="1">
      <c r="A31" s="382"/>
      <c r="B31" s="382"/>
      <c r="C31" s="382"/>
      <c r="D31" s="382"/>
      <c r="E31" s="382"/>
      <c r="F31" s="382"/>
      <c r="G31" s="366" t="s">
        <v>552</v>
      </c>
      <c r="H31" s="366" t="s">
        <v>553</v>
      </c>
      <c r="I31" s="366"/>
      <c r="J31" s="366" t="s">
        <v>554</v>
      </c>
      <c r="K31" s="366"/>
      <c r="L31" s="366" t="s">
        <v>501</v>
      </c>
      <c r="M31" s="366" t="s">
        <v>431</v>
      </c>
      <c r="N31" s="366" t="s">
        <v>502</v>
      </c>
      <c r="O31" s="366" t="s">
        <v>459</v>
      </c>
      <c r="P31" s="366" t="s">
        <v>555</v>
      </c>
    </row>
    <row r="32" spans="1:16" ht="34.5" customHeight="1">
      <c r="A32" s="382"/>
      <c r="B32" s="382"/>
      <c r="C32" s="382"/>
      <c r="D32" s="382"/>
      <c r="E32" s="382"/>
      <c r="F32" s="382"/>
      <c r="G32" s="366"/>
      <c r="H32" s="384" t="s">
        <v>556</v>
      </c>
      <c r="I32" s="384" t="s">
        <v>557</v>
      </c>
      <c r="J32" s="366"/>
      <c r="K32" s="366"/>
      <c r="L32" s="366"/>
      <c r="M32" s="366"/>
      <c r="N32" s="366"/>
      <c r="O32" s="366"/>
      <c r="P32" s="366"/>
    </row>
    <row r="33" spans="1:16" ht="12.75" customHeight="1">
      <c r="A33" s="367" t="s">
        <v>86</v>
      </c>
      <c r="B33" s="367" t="s">
        <v>87</v>
      </c>
      <c r="C33" s="373" t="s">
        <v>558</v>
      </c>
      <c r="D33" s="369" t="s">
        <v>559</v>
      </c>
      <c r="E33" s="369"/>
      <c r="F33" s="369"/>
      <c r="G33" s="376">
        <v>0.09</v>
      </c>
      <c r="H33" s="376">
        <v>0.09</v>
      </c>
      <c r="I33" s="376"/>
      <c r="J33" s="376">
        <v>0.09</v>
      </c>
      <c r="K33" s="376"/>
      <c r="L33" s="376">
        <v>0.08</v>
      </c>
      <c r="M33" s="385">
        <v>0.07</v>
      </c>
      <c r="N33" s="376">
        <v>0.1</v>
      </c>
      <c r="O33" s="376">
        <v>0.08</v>
      </c>
      <c r="P33" s="370"/>
    </row>
    <row r="34" spans="1:16" ht="12.75" customHeight="1">
      <c r="A34" s="367"/>
      <c r="B34" s="367"/>
      <c r="C34" s="373" t="s">
        <v>560</v>
      </c>
      <c r="D34" s="369" t="s">
        <v>561</v>
      </c>
      <c r="E34" s="369"/>
      <c r="F34" s="369"/>
      <c r="G34" s="376">
        <v>0.01</v>
      </c>
      <c r="H34" s="376">
        <v>0.01</v>
      </c>
      <c r="I34" s="376"/>
      <c r="J34" s="376">
        <v>0.01</v>
      </c>
      <c r="K34" s="376"/>
      <c r="L34" s="376">
        <v>0.01</v>
      </c>
      <c r="M34" s="385">
        <v>0.01</v>
      </c>
      <c r="N34" s="376">
        <v>0.01</v>
      </c>
      <c r="O34" s="376">
        <v>0.01</v>
      </c>
      <c r="P34" s="370"/>
    </row>
    <row r="35" spans="1:16" ht="12.75" customHeight="1">
      <c r="A35" s="367"/>
      <c r="B35" s="367"/>
      <c r="C35" s="373" t="s">
        <v>562</v>
      </c>
      <c r="D35" s="369" t="s">
        <v>563</v>
      </c>
      <c r="E35" s="369"/>
      <c r="F35" s="369"/>
      <c r="G35" s="376">
        <v>0.02</v>
      </c>
      <c r="H35" s="376">
        <v>0.02</v>
      </c>
      <c r="I35" s="376"/>
      <c r="J35" s="376">
        <v>0.02</v>
      </c>
      <c r="K35" s="376"/>
      <c r="L35" s="376">
        <v>0.02</v>
      </c>
      <c r="M35" s="385">
        <v>0.02</v>
      </c>
      <c r="N35" s="370"/>
      <c r="O35" s="376">
        <v>0.02</v>
      </c>
      <c r="P35" s="370"/>
    </row>
    <row r="36" spans="1:16" ht="12.75" customHeight="1">
      <c r="A36" s="367"/>
      <c r="B36" s="367"/>
      <c r="C36" s="373" t="s">
        <v>564</v>
      </c>
      <c r="D36" s="369" t="s">
        <v>95</v>
      </c>
      <c r="E36" s="369"/>
      <c r="F36" s="369"/>
      <c r="G36" s="376">
        <v>0.03</v>
      </c>
      <c r="H36" s="376">
        <v>0.03</v>
      </c>
      <c r="I36" s="376"/>
      <c r="J36" s="376">
        <v>0.03</v>
      </c>
      <c r="K36" s="376"/>
      <c r="L36" s="376">
        <v>0.03</v>
      </c>
      <c r="M36" s="385">
        <v>0.03</v>
      </c>
      <c r="N36" s="376">
        <v>0.03</v>
      </c>
      <c r="O36" s="376">
        <v>0.03</v>
      </c>
      <c r="P36" s="370"/>
    </row>
    <row r="37" spans="1:16" ht="12.75" customHeight="1">
      <c r="A37" s="367"/>
      <c r="B37" s="367"/>
      <c r="C37" s="373" t="s">
        <v>565</v>
      </c>
      <c r="D37" s="369" t="s">
        <v>97</v>
      </c>
      <c r="E37" s="369"/>
      <c r="F37" s="369"/>
      <c r="G37" s="376">
        <v>0.07</v>
      </c>
      <c r="H37" s="376">
        <v>0.07</v>
      </c>
      <c r="I37" s="376"/>
      <c r="J37" s="376">
        <v>0.07</v>
      </c>
      <c r="K37" s="376"/>
      <c r="L37" s="376">
        <v>0.07</v>
      </c>
      <c r="M37" s="385">
        <v>0.07</v>
      </c>
      <c r="N37" s="376">
        <v>0.07</v>
      </c>
      <c r="O37" s="376">
        <v>0.07</v>
      </c>
      <c r="P37" s="370"/>
    </row>
    <row r="38" spans="1:16" ht="12.75" customHeight="1">
      <c r="A38" s="367"/>
      <c r="B38" s="367"/>
      <c r="C38" s="373" t="s">
        <v>566</v>
      </c>
      <c r="D38" s="369" t="s">
        <v>567</v>
      </c>
      <c r="E38" s="369"/>
      <c r="F38" s="369"/>
      <c r="G38" s="376">
        <v>0.03</v>
      </c>
      <c r="H38" s="376">
        <v>0.03</v>
      </c>
      <c r="I38" s="376"/>
      <c r="J38" s="376">
        <v>0.03</v>
      </c>
      <c r="K38" s="376"/>
      <c r="L38" s="376">
        <v>0.03</v>
      </c>
      <c r="M38" s="385">
        <v>0.03</v>
      </c>
      <c r="N38" s="370"/>
      <c r="O38" s="376">
        <v>0.03</v>
      </c>
      <c r="P38" s="370"/>
    </row>
    <row r="39" spans="1:16" ht="12.75" customHeight="1">
      <c r="A39" s="367"/>
      <c r="B39" s="367"/>
      <c r="C39" s="373" t="s">
        <v>568</v>
      </c>
      <c r="D39" s="369" t="s">
        <v>569</v>
      </c>
      <c r="E39" s="369"/>
      <c r="F39" s="369"/>
      <c r="G39" s="376">
        <v>0.015</v>
      </c>
      <c r="H39" s="376">
        <v>0.015</v>
      </c>
      <c r="I39" s="376"/>
      <c r="J39" s="376">
        <v>0.015</v>
      </c>
      <c r="K39" s="376"/>
      <c r="L39" s="376">
        <v>0.015</v>
      </c>
      <c r="M39" s="385">
        <v>0.015</v>
      </c>
      <c r="N39" s="370"/>
      <c r="O39" s="376">
        <v>0.015</v>
      </c>
      <c r="P39" s="370"/>
    </row>
    <row r="40" spans="1:16" ht="12.75" customHeight="1">
      <c r="A40" s="367"/>
      <c r="B40" s="367"/>
      <c r="C40" s="373" t="s">
        <v>570</v>
      </c>
      <c r="D40" s="369" t="s">
        <v>571</v>
      </c>
      <c r="E40" s="369"/>
      <c r="F40" s="369"/>
      <c r="G40" s="376">
        <v>0.015</v>
      </c>
      <c r="H40" s="376">
        <v>0.015</v>
      </c>
      <c r="I40" s="376"/>
      <c r="J40" s="376">
        <v>0.015</v>
      </c>
      <c r="K40" s="376"/>
      <c r="L40" s="376">
        <v>0.015</v>
      </c>
      <c r="M40" s="385">
        <v>0.015</v>
      </c>
      <c r="N40" s="370"/>
      <c r="O40" s="376">
        <v>0.015</v>
      </c>
      <c r="P40" s="370"/>
    </row>
    <row r="41" spans="1:16" ht="12.75" customHeight="1">
      <c r="A41" s="367"/>
      <c r="B41" s="367"/>
      <c r="C41" s="373" t="s">
        <v>572</v>
      </c>
      <c r="D41" s="369" t="s">
        <v>573</v>
      </c>
      <c r="E41" s="369"/>
      <c r="F41" s="369"/>
      <c r="G41" s="376">
        <v>0.015</v>
      </c>
      <c r="H41" s="376">
        <v>0.015</v>
      </c>
      <c r="I41" s="376"/>
      <c r="J41" s="376">
        <v>0.015</v>
      </c>
      <c r="K41" s="376"/>
      <c r="L41" s="376">
        <v>0.015</v>
      </c>
      <c r="M41" s="385">
        <v>0.015</v>
      </c>
      <c r="N41" s="370"/>
      <c r="O41" s="376">
        <v>0.015</v>
      </c>
      <c r="P41" s="370"/>
    </row>
    <row r="42" spans="1:16" ht="12.75" customHeight="1">
      <c r="A42" s="367"/>
      <c r="B42" s="367"/>
      <c r="C42" s="373" t="s">
        <v>574</v>
      </c>
      <c r="D42" s="369" t="s">
        <v>575</v>
      </c>
      <c r="E42" s="369"/>
      <c r="F42" s="369"/>
      <c r="G42" s="376">
        <v>0.015</v>
      </c>
      <c r="H42" s="376">
        <v>0.015</v>
      </c>
      <c r="I42" s="376"/>
      <c r="J42" s="376">
        <v>0.015</v>
      </c>
      <c r="K42" s="376"/>
      <c r="L42" s="376">
        <v>0.015</v>
      </c>
      <c r="M42" s="385">
        <v>0.015</v>
      </c>
      <c r="N42" s="370"/>
      <c r="O42" s="376">
        <v>0.015</v>
      </c>
      <c r="P42" s="370"/>
    </row>
    <row r="43" spans="1:16" ht="12.75" customHeight="1">
      <c r="A43" s="367"/>
      <c r="B43" s="367"/>
      <c r="C43" s="372" t="s">
        <v>576</v>
      </c>
      <c r="D43" s="368" t="s">
        <v>109</v>
      </c>
      <c r="E43" s="369" t="s">
        <v>577</v>
      </c>
      <c r="F43" s="386">
        <v>250000</v>
      </c>
      <c r="G43" s="376">
        <v>0.039</v>
      </c>
      <c r="H43" s="376">
        <v>0.039</v>
      </c>
      <c r="I43" s="376">
        <v>0.053</v>
      </c>
      <c r="J43" s="376">
        <v>0.039</v>
      </c>
      <c r="K43" s="376"/>
      <c r="L43" s="376">
        <v>0.068</v>
      </c>
      <c r="M43" s="385">
        <v>0.053</v>
      </c>
      <c r="N43" s="370"/>
      <c r="O43" s="376">
        <v>0.053</v>
      </c>
      <c r="P43" s="370"/>
    </row>
    <row r="44" spans="1:16" ht="15.75" customHeight="1">
      <c r="A44" s="367"/>
      <c r="B44" s="367"/>
      <c r="C44" s="372"/>
      <c r="D44" s="368"/>
      <c r="E44" s="369" t="s">
        <v>578</v>
      </c>
      <c r="F44" s="386">
        <v>500000</v>
      </c>
      <c r="G44" s="376">
        <v>0.01</v>
      </c>
      <c r="H44" s="376">
        <v>0.01</v>
      </c>
      <c r="I44" s="376">
        <v>0.048</v>
      </c>
      <c r="J44" s="376">
        <v>0.01</v>
      </c>
      <c r="K44" s="376"/>
      <c r="L44" s="376">
        <v>0.05800000000000001</v>
      </c>
      <c r="M44" s="385">
        <v>0.048</v>
      </c>
      <c r="N44" s="370"/>
      <c r="O44" s="376">
        <v>0.048</v>
      </c>
      <c r="P44" s="370"/>
    </row>
    <row r="45" spans="1:16" ht="15.75" customHeight="1">
      <c r="A45" s="367"/>
      <c r="B45" s="367"/>
      <c r="C45" s="372"/>
      <c r="D45" s="368"/>
      <c r="E45" s="369" t="s">
        <v>578</v>
      </c>
      <c r="F45" s="386">
        <v>1000000</v>
      </c>
      <c r="G45" s="376">
        <v>0.012999999999999998</v>
      </c>
      <c r="H45" s="376">
        <v>0.012999999999999998</v>
      </c>
      <c r="I45" s="376">
        <v>0.044</v>
      </c>
      <c r="J45" s="376">
        <v>0.012999999999999998</v>
      </c>
      <c r="K45" s="376"/>
      <c r="L45" s="376">
        <v>0.047</v>
      </c>
      <c r="M45" s="385">
        <v>0.044</v>
      </c>
      <c r="N45" s="370"/>
      <c r="O45" s="376">
        <v>0.044</v>
      </c>
      <c r="P45" s="370"/>
    </row>
    <row r="46" spans="1:16" ht="15.75" customHeight="1">
      <c r="A46" s="367"/>
      <c r="B46" s="367"/>
      <c r="C46" s="372"/>
      <c r="D46" s="368"/>
      <c r="E46" s="369" t="s">
        <v>578</v>
      </c>
      <c r="F46" s="386">
        <v>2500000</v>
      </c>
      <c r="G46" s="376">
        <v>0.018</v>
      </c>
      <c r="H46" s="376">
        <v>0.018</v>
      </c>
      <c r="I46" s="376">
        <v>0.042</v>
      </c>
      <c r="J46" s="376">
        <v>0.018</v>
      </c>
      <c r="K46" s="376"/>
      <c r="L46" s="376">
        <v>0.034</v>
      </c>
      <c r="M46" s="385">
        <v>0.042</v>
      </c>
      <c r="N46" s="370"/>
      <c r="O46" s="376">
        <v>0.042</v>
      </c>
      <c r="P46" s="370"/>
    </row>
    <row r="47" spans="1:16" ht="15.75" customHeight="1">
      <c r="A47" s="367"/>
      <c r="B47" s="367"/>
      <c r="C47" s="372"/>
      <c r="D47" s="368"/>
      <c r="E47" s="369" t="s">
        <v>578</v>
      </c>
      <c r="F47" s="386">
        <v>10000000</v>
      </c>
      <c r="G47" s="376">
        <v>0.022</v>
      </c>
      <c r="H47" s="376">
        <v>0.022</v>
      </c>
      <c r="I47" s="376">
        <v>0.027000000000000003</v>
      </c>
      <c r="J47" s="376">
        <v>0.022</v>
      </c>
      <c r="K47" s="376"/>
      <c r="L47" s="376">
        <v>0.019</v>
      </c>
      <c r="M47" s="385">
        <v>0.027000000000000003</v>
      </c>
      <c r="N47" s="370"/>
      <c r="O47" s="376">
        <v>0.027000000000000003</v>
      </c>
      <c r="P47" s="370"/>
    </row>
    <row r="48" spans="1:16" ht="12.75" customHeight="1">
      <c r="A48" s="367"/>
      <c r="B48" s="367"/>
      <c r="C48" s="372"/>
      <c r="D48" s="368"/>
      <c r="E48" s="369" t="s">
        <v>579</v>
      </c>
      <c r="F48" s="375"/>
      <c r="G48" s="376">
        <v>0.021</v>
      </c>
      <c r="H48" s="376">
        <v>0.021</v>
      </c>
      <c r="I48" s="376">
        <v>0.025</v>
      </c>
      <c r="J48" s="376">
        <v>0.021</v>
      </c>
      <c r="K48" s="376"/>
      <c r="L48" s="376">
        <v>0.018</v>
      </c>
      <c r="M48" s="385">
        <v>0.025</v>
      </c>
      <c r="N48" s="370"/>
      <c r="O48" s="376">
        <v>0.025</v>
      </c>
      <c r="P48" s="370"/>
    </row>
    <row r="49" spans="1:16" ht="12.75" customHeight="1">
      <c r="A49" s="367"/>
      <c r="B49" s="367"/>
      <c r="C49" s="373" t="s">
        <v>580</v>
      </c>
      <c r="D49" s="369" t="s">
        <v>581</v>
      </c>
      <c r="E49" s="369"/>
      <c r="F49" s="369"/>
      <c r="G49" s="376">
        <v>0.02</v>
      </c>
      <c r="H49" s="376">
        <v>0.02</v>
      </c>
      <c r="I49" s="376"/>
      <c r="J49" s="376">
        <v>0.02</v>
      </c>
      <c r="K49" s="376"/>
      <c r="L49" s="376">
        <v>0.02</v>
      </c>
      <c r="M49" s="385">
        <v>0.02</v>
      </c>
      <c r="N49" s="376">
        <v>0.02</v>
      </c>
      <c r="O49" s="376">
        <v>0.02</v>
      </c>
      <c r="P49" s="370"/>
    </row>
    <row r="50" spans="1:16" ht="12.75" customHeight="1">
      <c r="A50" s="367"/>
      <c r="B50" s="367"/>
      <c r="C50" s="373" t="s">
        <v>582</v>
      </c>
      <c r="D50" s="369" t="s">
        <v>583</v>
      </c>
      <c r="E50" s="369"/>
      <c r="F50" s="369"/>
      <c r="G50" s="376">
        <v>0.03</v>
      </c>
      <c r="H50" s="376">
        <v>0.03</v>
      </c>
      <c r="I50" s="376"/>
      <c r="J50" s="376">
        <v>0.01</v>
      </c>
      <c r="K50" s="376"/>
      <c r="L50" s="376">
        <v>0.03</v>
      </c>
      <c r="M50" s="385">
        <v>0.01</v>
      </c>
      <c r="N50" s="370"/>
      <c r="O50" s="376">
        <v>0.03</v>
      </c>
      <c r="P50" s="370"/>
    </row>
    <row r="51" spans="1:16" ht="12.75" customHeight="1">
      <c r="A51" s="367"/>
      <c r="B51" s="367"/>
      <c r="C51" s="373" t="s">
        <v>584</v>
      </c>
      <c r="D51" s="369" t="s">
        <v>115</v>
      </c>
      <c r="E51" s="369"/>
      <c r="F51" s="369"/>
      <c r="G51" s="376">
        <v>0.03</v>
      </c>
      <c r="H51" s="376">
        <v>0.03</v>
      </c>
      <c r="I51" s="376"/>
      <c r="J51" s="376">
        <v>0.03</v>
      </c>
      <c r="K51" s="376"/>
      <c r="L51" s="370"/>
      <c r="M51" s="370"/>
      <c r="N51" s="370"/>
      <c r="O51" s="370"/>
      <c r="P51" s="370"/>
    </row>
    <row r="52" spans="1:16" ht="12.75" customHeight="1">
      <c r="A52" s="367"/>
      <c r="B52" s="367"/>
      <c r="C52" s="373" t="s">
        <v>585</v>
      </c>
      <c r="D52" s="369" t="s">
        <v>586</v>
      </c>
      <c r="E52" s="369"/>
      <c r="F52" s="369"/>
      <c r="G52" s="376">
        <v>0.005</v>
      </c>
      <c r="H52" s="376">
        <v>0.005</v>
      </c>
      <c r="I52" s="376"/>
      <c r="J52" s="376">
        <v>0.005</v>
      </c>
      <c r="K52" s="376"/>
      <c r="L52" s="370"/>
      <c r="M52" s="370"/>
      <c r="N52" s="370"/>
      <c r="O52" s="370"/>
      <c r="P52" s="370"/>
    </row>
    <row r="53" spans="1:16" ht="12.75" customHeight="1">
      <c r="A53" s="367"/>
      <c r="B53" s="367"/>
      <c r="C53" s="373" t="s">
        <v>587</v>
      </c>
      <c r="D53" s="369" t="s">
        <v>588</v>
      </c>
      <c r="E53" s="369"/>
      <c r="F53" s="369"/>
      <c r="G53" s="376">
        <v>0.01</v>
      </c>
      <c r="H53" s="376">
        <v>0.01</v>
      </c>
      <c r="I53" s="376"/>
      <c r="J53" s="376">
        <v>0.01</v>
      </c>
      <c r="K53" s="376"/>
      <c r="L53" s="376">
        <v>0.01</v>
      </c>
      <c r="M53" s="385">
        <v>0.01</v>
      </c>
      <c r="N53" s="376">
        <v>0.01</v>
      </c>
      <c r="O53" s="376">
        <v>0.01</v>
      </c>
      <c r="P53" s="370"/>
    </row>
    <row r="54" spans="1:16" ht="12.75" customHeight="1">
      <c r="A54" s="367"/>
      <c r="B54" s="367"/>
      <c r="C54" s="387" t="s">
        <v>589</v>
      </c>
      <c r="D54" s="388" t="s">
        <v>590</v>
      </c>
      <c r="E54" s="369" t="s">
        <v>591</v>
      </c>
      <c r="F54" s="386">
        <v>5000000</v>
      </c>
      <c r="G54" s="376">
        <v>0.03</v>
      </c>
      <c r="H54" s="376">
        <v>0.035</v>
      </c>
      <c r="I54" s="376"/>
      <c r="J54" s="376">
        <v>0.03</v>
      </c>
      <c r="K54" s="376"/>
      <c r="L54" s="376">
        <v>0.035</v>
      </c>
      <c r="M54" s="385">
        <v>0.035</v>
      </c>
      <c r="N54" s="376">
        <v>0.03</v>
      </c>
      <c r="O54" s="376">
        <v>0.035</v>
      </c>
      <c r="P54" s="370"/>
    </row>
    <row r="55" spans="1:16" ht="15.75" customHeight="1">
      <c r="A55" s="367"/>
      <c r="B55" s="367"/>
      <c r="C55" s="389"/>
      <c r="D55" s="388"/>
      <c r="E55" s="369" t="s">
        <v>592</v>
      </c>
      <c r="F55" s="386">
        <v>20000000</v>
      </c>
      <c r="G55" s="376">
        <v>0.015</v>
      </c>
      <c r="H55" s="376">
        <v>0.02</v>
      </c>
      <c r="I55" s="376"/>
      <c r="J55" s="376">
        <v>0.015</v>
      </c>
      <c r="K55" s="376"/>
      <c r="L55" s="376">
        <v>0.02</v>
      </c>
      <c r="M55" s="385">
        <v>0.02</v>
      </c>
      <c r="N55" s="376">
        <v>0.015</v>
      </c>
      <c r="O55" s="376">
        <v>0.02</v>
      </c>
      <c r="P55" s="370"/>
    </row>
    <row r="56" spans="1:16" ht="12.75" customHeight="1">
      <c r="A56" s="367"/>
      <c r="B56" s="367"/>
      <c r="C56" s="390"/>
      <c r="D56" s="388"/>
      <c r="E56" s="369" t="s">
        <v>593</v>
      </c>
      <c r="F56" s="375"/>
      <c r="G56" s="376">
        <v>0.005</v>
      </c>
      <c r="H56" s="376">
        <v>0.008</v>
      </c>
      <c r="I56" s="376"/>
      <c r="J56" s="376">
        <v>0.005</v>
      </c>
      <c r="K56" s="376"/>
      <c r="L56" s="376">
        <v>0.008</v>
      </c>
      <c r="M56" s="385">
        <v>0.008</v>
      </c>
      <c r="N56" s="376">
        <v>0.005</v>
      </c>
      <c r="O56" s="376">
        <v>0.008</v>
      </c>
      <c r="P56" s="370"/>
    </row>
    <row r="57" spans="1:16" ht="12.75" customHeight="1">
      <c r="A57" s="367"/>
      <c r="B57" s="367"/>
      <c r="C57" s="387" t="s">
        <v>594</v>
      </c>
      <c r="D57" s="388" t="s">
        <v>595</v>
      </c>
      <c r="E57" s="369" t="s">
        <v>591</v>
      </c>
      <c r="F57" s="386">
        <v>5000000</v>
      </c>
      <c r="G57" s="376">
        <v>0.018</v>
      </c>
      <c r="H57" s="376">
        <v>0.02</v>
      </c>
      <c r="I57" s="376"/>
      <c r="J57" s="376">
        <v>0.018</v>
      </c>
      <c r="K57" s="376"/>
      <c r="L57" s="376">
        <v>0.02</v>
      </c>
      <c r="M57" s="385">
        <v>0.02</v>
      </c>
      <c r="N57" s="376">
        <v>0.018</v>
      </c>
      <c r="O57" s="376">
        <v>0.02</v>
      </c>
      <c r="P57" s="370"/>
    </row>
    <row r="58" spans="1:16" ht="15.75" customHeight="1">
      <c r="A58" s="367"/>
      <c r="B58" s="367"/>
      <c r="C58" s="389"/>
      <c r="D58" s="388"/>
      <c r="E58" s="369" t="s">
        <v>592</v>
      </c>
      <c r="F58" s="386">
        <v>20000000</v>
      </c>
      <c r="G58" s="376">
        <v>0.008</v>
      </c>
      <c r="H58" s="376">
        <v>0.01</v>
      </c>
      <c r="I58" s="376"/>
      <c r="J58" s="376">
        <v>0.008</v>
      </c>
      <c r="K58" s="376"/>
      <c r="L58" s="376">
        <v>0.01</v>
      </c>
      <c r="M58" s="385">
        <v>0.01</v>
      </c>
      <c r="N58" s="376">
        <v>0.008</v>
      </c>
      <c r="O58" s="376">
        <v>0.01</v>
      </c>
      <c r="P58" s="370"/>
    </row>
    <row r="59" spans="1:16" ht="12.75" customHeight="1">
      <c r="A59" s="367"/>
      <c r="B59" s="367"/>
      <c r="C59" s="390"/>
      <c r="D59" s="388"/>
      <c r="E59" s="369" t="s">
        <v>593</v>
      </c>
      <c r="F59" s="375"/>
      <c r="G59" s="376">
        <v>0.004</v>
      </c>
      <c r="H59" s="376">
        <v>0.005</v>
      </c>
      <c r="I59" s="376"/>
      <c r="J59" s="376">
        <v>0.004</v>
      </c>
      <c r="K59" s="376"/>
      <c r="L59" s="376">
        <v>0.005</v>
      </c>
      <c r="M59" s="385">
        <v>0.005</v>
      </c>
      <c r="N59" s="376">
        <v>0.004</v>
      </c>
      <c r="O59" s="376">
        <v>0.005</v>
      </c>
      <c r="P59" s="370"/>
    </row>
    <row r="60" spans="1:16" ht="12.75" customHeight="1">
      <c r="A60" s="367"/>
      <c r="B60" s="367"/>
      <c r="C60" s="373" t="s">
        <v>596</v>
      </c>
      <c r="D60" s="369" t="s">
        <v>597</v>
      </c>
      <c r="E60" s="369"/>
      <c r="F60" s="369"/>
      <c r="G60" s="376">
        <v>0.01</v>
      </c>
      <c r="H60" s="376">
        <v>0.01</v>
      </c>
      <c r="I60" s="376"/>
      <c r="J60" s="376">
        <v>0.01</v>
      </c>
      <c r="K60" s="376"/>
      <c r="L60" s="376">
        <v>0.01</v>
      </c>
      <c r="M60" s="385">
        <v>0.01</v>
      </c>
      <c r="N60" s="376">
        <v>0.01</v>
      </c>
      <c r="O60" s="376">
        <v>0.01</v>
      </c>
      <c r="P60" s="370"/>
    </row>
    <row r="61" spans="1:16" ht="12.75" customHeight="1">
      <c r="A61" s="367"/>
      <c r="B61" s="367"/>
      <c r="C61" s="373" t="s">
        <v>598</v>
      </c>
      <c r="D61" s="369" t="s">
        <v>599</v>
      </c>
      <c r="E61" s="369"/>
      <c r="F61" s="369"/>
      <c r="G61" s="376">
        <v>0.06</v>
      </c>
      <c r="H61" s="376">
        <v>0.06</v>
      </c>
      <c r="I61" s="376"/>
      <c r="J61" s="376">
        <v>0.06</v>
      </c>
      <c r="K61" s="376"/>
      <c r="L61" s="376">
        <v>0.06</v>
      </c>
      <c r="M61" s="385">
        <v>0.06</v>
      </c>
      <c r="N61" s="376">
        <v>0.06</v>
      </c>
      <c r="O61" s="376">
        <v>0.06</v>
      </c>
      <c r="P61" s="370"/>
    </row>
    <row r="62" ht="9.75" customHeight="1">
      <c r="A62" s="391" t="s">
        <v>600</v>
      </c>
    </row>
    <row r="63" ht="9.75" customHeight="1">
      <c r="A63" s="391" t="s">
        <v>601</v>
      </c>
    </row>
    <row r="64" ht="9.75" customHeight="1">
      <c r="A64" s="391" t="s">
        <v>602</v>
      </c>
    </row>
    <row r="65" ht="9.75" customHeight="1">
      <c r="A65" s="391" t="s">
        <v>603</v>
      </c>
    </row>
    <row r="66" spans="1:16" ht="12.75" customHeight="1">
      <c r="A66" s="382" t="s">
        <v>604</v>
      </c>
      <c r="B66" s="382"/>
      <c r="C66" s="382" t="s">
        <v>497</v>
      </c>
      <c r="D66" s="382"/>
      <c r="E66" s="382"/>
      <c r="F66" s="382"/>
      <c r="G66" s="383" t="s">
        <v>605</v>
      </c>
      <c r="H66" s="383"/>
      <c r="I66" s="383"/>
      <c r="J66" s="383"/>
      <c r="K66" s="383"/>
      <c r="L66" s="383"/>
      <c r="M66" s="383"/>
      <c r="N66" s="383"/>
      <c r="O66" s="383"/>
      <c r="P66" s="383"/>
    </row>
    <row r="67" spans="1:16" ht="49.5" customHeight="1">
      <c r="A67" s="382"/>
      <c r="B67" s="382"/>
      <c r="C67" s="382"/>
      <c r="D67" s="382"/>
      <c r="E67" s="382"/>
      <c r="F67" s="382"/>
      <c r="G67" s="366" t="s">
        <v>292</v>
      </c>
      <c r="H67" s="366" t="s">
        <v>350</v>
      </c>
      <c r="I67" s="366"/>
      <c r="J67" s="366" t="s">
        <v>606</v>
      </c>
      <c r="K67" s="366"/>
      <c r="L67" s="366" t="s">
        <v>501</v>
      </c>
      <c r="M67" s="366" t="s">
        <v>431</v>
      </c>
      <c r="N67" s="366" t="s">
        <v>502</v>
      </c>
      <c r="O67" s="366" t="s">
        <v>459</v>
      </c>
      <c r="P67" s="366" t="s">
        <v>607</v>
      </c>
    </row>
    <row r="68" spans="1:16" ht="34.5" customHeight="1">
      <c r="A68" s="382"/>
      <c r="B68" s="382"/>
      <c r="C68" s="382"/>
      <c r="D68" s="382"/>
      <c r="E68" s="382"/>
      <c r="F68" s="382"/>
      <c r="G68" s="366"/>
      <c r="H68" s="383" t="s">
        <v>608</v>
      </c>
      <c r="I68" s="383" t="s">
        <v>609</v>
      </c>
      <c r="J68" s="383" t="s">
        <v>610</v>
      </c>
      <c r="K68" s="383" t="s">
        <v>611</v>
      </c>
      <c r="L68" s="366"/>
      <c r="M68" s="366"/>
      <c r="N68" s="366"/>
      <c r="O68" s="366"/>
      <c r="P68" s="366"/>
    </row>
    <row r="69" spans="1:16" ht="12.75" customHeight="1">
      <c r="A69" s="367" t="s">
        <v>86</v>
      </c>
      <c r="B69" s="367" t="s">
        <v>128</v>
      </c>
      <c r="C69" s="392" t="s">
        <v>612</v>
      </c>
      <c r="D69" s="369" t="s">
        <v>613</v>
      </c>
      <c r="E69" s="369"/>
      <c r="F69" s="369"/>
      <c r="G69" s="376">
        <v>0.23</v>
      </c>
      <c r="H69" s="376">
        <v>0.18</v>
      </c>
      <c r="I69" s="376"/>
      <c r="J69" s="393">
        <v>0.16</v>
      </c>
      <c r="K69" s="393">
        <v>0.2</v>
      </c>
      <c r="L69" s="376">
        <v>0.22</v>
      </c>
      <c r="M69" s="376">
        <v>0.18</v>
      </c>
      <c r="N69" s="376">
        <v>0.25</v>
      </c>
      <c r="O69" s="376">
        <v>0.18</v>
      </c>
      <c r="P69" s="370"/>
    </row>
    <row r="70" spans="1:16" ht="12.75" customHeight="1">
      <c r="A70" s="367"/>
      <c r="B70" s="367"/>
      <c r="C70" s="392" t="s">
        <v>614</v>
      </c>
      <c r="D70" s="369" t="s">
        <v>615</v>
      </c>
      <c r="E70" s="369"/>
      <c r="F70" s="369"/>
      <c r="G70" s="372">
        <v>0.04</v>
      </c>
      <c r="H70" s="372">
        <v>0.04</v>
      </c>
      <c r="I70" s="372"/>
      <c r="J70" s="372">
        <v>0.04</v>
      </c>
      <c r="K70" s="372"/>
      <c r="L70" s="370"/>
      <c r="M70" s="370"/>
      <c r="N70" s="370"/>
      <c r="O70" s="370"/>
      <c r="P70" s="370"/>
    </row>
    <row r="71" spans="1:16" ht="12.75" customHeight="1">
      <c r="A71" s="367"/>
      <c r="B71" s="367"/>
      <c r="C71" s="392" t="s">
        <v>616</v>
      </c>
      <c r="D71" s="369" t="s">
        <v>617</v>
      </c>
      <c r="E71" s="369"/>
      <c r="F71" s="369"/>
      <c r="G71" s="376">
        <v>0.01</v>
      </c>
      <c r="H71" s="376">
        <v>0.01</v>
      </c>
      <c r="I71" s="376"/>
      <c r="J71" s="376">
        <v>0.01</v>
      </c>
      <c r="K71" s="376"/>
      <c r="L71" s="376">
        <v>0.01</v>
      </c>
      <c r="M71" s="376">
        <v>0.01</v>
      </c>
      <c r="N71" s="376">
        <v>0.01</v>
      </c>
      <c r="O71" s="376">
        <v>0.01</v>
      </c>
      <c r="P71" s="370"/>
    </row>
    <row r="72" spans="1:16" ht="12.75" customHeight="1">
      <c r="A72" s="367"/>
      <c r="B72" s="367"/>
      <c r="C72" s="392" t="s">
        <v>618</v>
      </c>
      <c r="D72" s="369" t="s">
        <v>619</v>
      </c>
      <c r="E72" s="369"/>
      <c r="F72" s="369"/>
      <c r="G72" s="372">
        <v>0.04</v>
      </c>
      <c r="H72" s="372">
        <v>0.04</v>
      </c>
      <c r="I72" s="372"/>
      <c r="J72" s="372">
        <v>0.04</v>
      </c>
      <c r="K72" s="372"/>
      <c r="L72" s="372">
        <v>0.04</v>
      </c>
      <c r="M72" s="372">
        <v>0.04</v>
      </c>
      <c r="N72" s="370"/>
      <c r="O72" s="372">
        <v>0.04</v>
      </c>
      <c r="P72" s="370"/>
    </row>
    <row r="73" spans="1:16" ht="12.75" customHeight="1">
      <c r="A73" s="367"/>
      <c r="B73" s="367"/>
      <c r="C73" s="392" t="s">
        <v>620</v>
      </c>
      <c r="D73" s="369" t="s">
        <v>621</v>
      </c>
      <c r="E73" s="369"/>
      <c r="F73" s="369"/>
      <c r="G73" s="376">
        <v>0.07</v>
      </c>
      <c r="H73" s="376">
        <v>0.04</v>
      </c>
      <c r="I73" s="376"/>
      <c r="J73" s="376">
        <v>0.07</v>
      </c>
      <c r="K73" s="376"/>
      <c r="L73" s="376">
        <v>0.06</v>
      </c>
      <c r="M73" s="376">
        <v>0.05</v>
      </c>
      <c r="N73" s="376">
        <v>0.05</v>
      </c>
      <c r="O73" s="376">
        <v>0.05</v>
      </c>
      <c r="P73" s="370"/>
    </row>
    <row r="74" spans="1:16" ht="12.75" customHeight="1">
      <c r="A74" s="367"/>
      <c r="B74" s="367"/>
      <c r="C74" s="392" t="s">
        <v>622</v>
      </c>
      <c r="D74" s="369" t="s">
        <v>623</v>
      </c>
      <c r="E74" s="369"/>
      <c r="F74" s="369"/>
      <c r="G74" s="376">
        <v>0.03</v>
      </c>
      <c r="H74" s="376">
        <v>0.03</v>
      </c>
      <c r="I74" s="376"/>
      <c r="J74" s="376">
        <v>0.01</v>
      </c>
      <c r="K74" s="376"/>
      <c r="L74" s="376">
        <v>0.03</v>
      </c>
      <c r="M74" s="376">
        <v>0.01</v>
      </c>
      <c r="N74" s="370"/>
      <c r="O74" s="376">
        <v>0.03</v>
      </c>
      <c r="P74" s="370"/>
    </row>
    <row r="75" spans="1:16" ht="12.75" customHeight="1">
      <c r="A75" s="367"/>
      <c r="B75" s="367"/>
      <c r="C75" s="392" t="s">
        <v>624</v>
      </c>
      <c r="D75" s="369" t="s">
        <v>625</v>
      </c>
      <c r="E75" s="369"/>
      <c r="F75" s="369"/>
      <c r="G75" s="376">
        <v>0.02</v>
      </c>
      <c r="H75" s="376">
        <v>0.02</v>
      </c>
      <c r="I75" s="376"/>
      <c r="J75" s="376">
        <v>0.02</v>
      </c>
      <c r="K75" s="376"/>
      <c r="L75" s="376">
        <v>0.02</v>
      </c>
      <c r="M75" s="376">
        <v>0.02</v>
      </c>
      <c r="N75" s="376">
        <v>0.02</v>
      </c>
      <c r="O75" s="376">
        <v>0.02</v>
      </c>
      <c r="P75" s="370"/>
    </row>
    <row r="76" spans="1:16" ht="12.75" customHeight="1">
      <c r="A76" s="367"/>
      <c r="B76" s="367"/>
      <c r="C76" s="392" t="s">
        <v>626</v>
      </c>
      <c r="D76" s="369" t="s">
        <v>143</v>
      </c>
      <c r="E76" s="369"/>
      <c r="F76" s="369"/>
      <c r="G76" s="376">
        <v>0.07</v>
      </c>
      <c r="H76" s="376">
        <v>0.07</v>
      </c>
      <c r="I76" s="376"/>
      <c r="J76" s="376">
        <v>0.08</v>
      </c>
      <c r="K76" s="376"/>
      <c r="L76" s="376">
        <v>0.07</v>
      </c>
      <c r="M76" s="376">
        <v>0.07</v>
      </c>
      <c r="N76" s="376">
        <v>0.07</v>
      </c>
      <c r="O76" s="376">
        <v>0.07</v>
      </c>
      <c r="P76" s="370"/>
    </row>
    <row r="77" spans="1:16" ht="12.75" customHeight="1">
      <c r="A77" s="367"/>
      <c r="B77" s="367"/>
      <c r="C77" s="392" t="s">
        <v>627</v>
      </c>
      <c r="D77" s="369" t="s">
        <v>628</v>
      </c>
      <c r="E77" s="369"/>
      <c r="F77" s="369"/>
      <c r="G77" s="376">
        <v>0.06</v>
      </c>
      <c r="H77" s="376">
        <v>0.06</v>
      </c>
      <c r="I77" s="376"/>
      <c r="J77" s="376">
        <v>0.06</v>
      </c>
      <c r="K77" s="376"/>
      <c r="L77" s="376">
        <v>0.06</v>
      </c>
      <c r="M77" s="376">
        <v>0.06</v>
      </c>
      <c r="N77" s="370"/>
      <c r="O77" s="376">
        <v>0.06</v>
      </c>
      <c r="P77" s="370"/>
    </row>
    <row r="78" spans="1:16" ht="12.75" customHeight="1">
      <c r="A78" s="367"/>
      <c r="B78" s="367"/>
      <c r="C78" s="392" t="s">
        <v>629</v>
      </c>
      <c r="D78" s="369" t="s">
        <v>630</v>
      </c>
      <c r="E78" s="369"/>
      <c r="F78" s="369"/>
      <c r="G78" s="376">
        <v>0.03</v>
      </c>
      <c r="H78" s="376">
        <v>0.03</v>
      </c>
      <c r="I78" s="376"/>
      <c r="J78" s="376">
        <v>0.03</v>
      </c>
      <c r="K78" s="376"/>
      <c r="L78" s="376">
        <v>0.03</v>
      </c>
      <c r="M78" s="376">
        <v>0.03</v>
      </c>
      <c r="N78" s="370"/>
      <c r="O78" s="376">
        <v>0.03</v>
      </c>
      <c r="P78" s="370"/>
    </row>
    <row r="79" spans="1:16" ht="12.75" customHeight="1">
      <c r="A79" s="367"/>
      <c r="B79" s="367"/>
      <c r="C79" s="392" t="s">
        <v>631</v>
      </c>
      <c r="D79" s="369" t="s">
        <v>632</v>
      </c>
      <c r="E79" s="369"/>
      <c r="F79" s="369"/>
      <c r="G79" s="376">
        <v>0.03</v>
      </c>
      <c r="H79" s="376">
        <v>0.03</v>
      </c>
      <c r="I79" s="376"/>
      <c r="J79" s="376">
        <v>0.03</v>
      </c>
      <c r="K79" s="376"/>
      <c r="L79" s="376">
        <v>0.03</v>
      </c>
      <c r="M79" s="376">
        <v>0.03</v>
      </c>
      <c r="N79" s="370"/>
      <c r="O79" s="376">
        <v>0.03</v>
      </c>
      <c r="P79" s="370"/>
    </row>
    <row r="80" spans="1:16" ht="12.75" customHeight="1">
      <c r="A80" s="367"/>
      <c r="B80" s="367"/>
      <c r="C80" s="392" t="s">
        <v>633</v>
      </c>
      <c r="D80" s="369" t="s">
        <v>634</v>
      </c>
      <c r="E80" s="369"/>
      <c r="F80" s="369"/>
      <c r="G80" s="376">
        <v>0.03</v>
      </c>
      <c r="H80" s="376">
        <v>0.03</v>
      </c>
      <c r="I80" s="376"/>
      <c r="J80" s="376">
        <v>0.03</v>
      </c>
      <c r="K80" s="376"/>
      <c r="L80" s="376">
        <v>0.03</v>
      </c>
      <c r="M80" s="376">
        <v>0.03</v>
      </c>
      <c r="N80" s="370"/>
      <c r="O80" s="376">
        <v>0.03</v>
      </c>
      <c r="P80" s="370"/>
    </row>
    <row r="81" spans="1:16" ht="12.75" customHeight="1">
      <c r="A81" s="367"/>
      <c r="B81" s="367"/>
      <c r="C81" s="372" t="s">
        <v>635</v>
      </c>
      <c r="D81" s="368" t="s">
        <v>149</v>
      </c>
      <c r="E81" s="369" t="s">
        <v>636</v>
      </c>
      <c r="F81" s="377">
        <v>250000</v>
      </c>
      <c r="G81" s="376">
        <v>0.064</v>
      </c>
      <c r="H81" s="376">
        <v>0.064</v>
      </c>
      <c r="I81" s="376">
        <v>0.133</v>
      </c>
      <c r="J81" s="376">
        <v>0.064</v>
      </c>
      <c r="K81" s="376"/>
      <c r="L81" s="376">
        <v>0.14500000000000002</v>
      </c>
      <c r="M81" s="376">
        <v>0.133</v>
      </c>
      <c r="N81" s="370"/>
      <c r="O81" s="376">
        <v>0.133</v>
      </c>
      <c r="P81" s="370"/>
    </row>
    <row r="82" spans="1:16" ht="12.75">
      <c r="A82" s="367"/>
      <c r="B82" s="367"/>
      <c r="C82" s="372"/>
      <c r="D82" s="368"/>
      <c r="E82" s="369" t="s">
        <v>637</v>
      </c>
      <c r="F82" s="377">
        <v>500000</v>
      </c>
      <c r="G82" s="376">
        <v>0.019</v>
      </c>
      <c r="H82" s="376">
        <v>0.019</v>
      </c>
      <c r="I82" s="376">
        <v>0.107</v>
      </c>
      <c r="J82" s="376">
        <v>0.019</v>
      </c>
      <c r="K82" s="376"/>
      <c r="L82" s="376">
        <v>0.114</v>
      </c>
      <c r="M82" s="376">
        <v>0.107</v>
      </c>
      <c r="N82" s="370"/>
      <c r="O82" s="376">
        <v>0.107</v>
      </c>
      <c r="P82" s="370"/>
    </row>
    <row r="83" spans="1:16" ht="15.75" customHeight="1">
      <c r="A83" s="367"/>
      <c r="B83" s="367"/>
      <c r="C83" s="372"/>
      <c r="D83" s="368"/>
      <c r="E83" s="369" t="s">
        <v>637</v>
      </c>
      <c r="F83" s="377">
        <v>1000000</v>
      </c>
      <c r="G83" s="376">
        <v>0.021</v>
      </c>
      <c r="H83" s="376">
        <v>0.021</v>
      </c>
      <c r="I83" s="376">
        <v>0.096</v>
      </c>
      <c r="J83" s="376">
        <v>0.021</v>
      </c>
      <c r="K83" s="376"/>
      <c r="L83" s="376">
        <v>0.07</v>
      </c>
      <c r="M83" s="376">
        <v>0.096</v>
      </c>
      <c r="N83" s="370"/>
      <c r="O83" s="376">
        <v>0.096</v>
      </c>
      <c r="P83" s="370"/>
    </row>
    <row r="84" spans="1:16" ht="15.75" customHeight="1">
      <c r="A84" s="367"/>
      <c r="B84" s="367"/>
      <c r="C84" s="372"/>
      <c r="D84" s="368"/>
      <c r="E84" s="369" t="s">
        <v>637</v>
      </c>
      <c r="F84" s="377">
        <v>2500000</v>
      </c>
      <c r="G84" s="376">
        <v>0.029000000000000005</v>
      </c>
      <c r="H84" s="376">
        <v>0.029000000000000005</v>
      </c>
      <c r="I84" s="376">
        <v>0.079</v>
      </c>
      <c r="J84" s="376">
        <v>0.029000000000000005</v>
      </c>
      <c r="K84" s="376"/>
      <c r="L84" s="376">
        <v>0.035</v>
      </c>
      <c r="M84" s="376">
        <v>0.079</v>
      </c>
      <c r="N84" s="370"/>
      <c r="O84" s="376">
        <v>0.079</v>
      </c>
      <c r="P84" s="370"/>
    </row>
    <row r="85" spans="1:16" ht="12.75">
      <c r="A85" s="367"/>
      <c r="B85" s="367"/>
      <c r="C85" s="372"/>
      <c r="D85" s="368"/>
      <c r="E85" s="369" t="s">
        <v>637</v>
      </c>
      <c r="F85" s="377">
        <v>10000000</v>
      </c>
      <c r="G85" s="376">
        <v>0.038</v>
      </c>
      <c r="H85" s="376">
        <v>0.038</v>
      </c>
      <c r="I85" s="376">
        <v>0.054000000000000006</v>
      </c>
      <c r="J85" s="376">
        <v>0.038</v>
      </c>
      <c r="K85" s="376"/>
      <c r="L85" s="376">
        <v>0.02</v>
      </c>
      <c r="M85" s="376">
        <v>0.054000000000000006</v>
      </c>
      <c r="N85" s="370"/>
      <c r="O85" s="376">
        <v>0.054000000000000006</v>
      </c>
      <c r="P85" s="370"/>
    </row>
    <row r="86" spans="1:16" ht="12.75" customHeight="1">
      <c r="A86" s="367"/>
      <c r="B86" s="367"/>
      <c r="C86" s="372"/>
      <c r="D86" s="368"/>
      <c r="E86" s="369" t="s">
        <v>638</v>
      </c>
      <c r="F86" s="375"/>
      <c r="G86" s="376">
        <v>0.027999999999999997</v>
      </c>
      <c r="H86" s="376">
        <v>0.027999999999999997</v>
      </c>
      <c r="I86" s="376">
        <v>0.035</v>
      </c>
      <c r="J86" s="376">
        <v>0.027999999999999997</v>
      </c>
      <c r="K86" s="376"/>
      <c r="L86" s="376">
        <v>0.018</v>
      </c>
      <c r="M86" s="376">
        <v>0.035</v>
      </c>
      <c r="N86" s="370"/>
      <c r="O86" s="376">
        <v>0.035</v>
      </c>
      <c r="P86" s="370"/>
    </row>
    <row r="87" spans="1:16" ht="12.75" customHeight="1">
      <c r="A87" s="367"/>
      <c r="B87" s="367"/>
      <c r="C87" s="392" t="s">
        <v>639</v>
      </c>
      <c r="D87" s="369" t="s">
        <v>640</v>
      </c>
      <c r="E87" s="369"/>
      <c r="F87" s="369"/>
      <c r="G87" s="370"/>
      <c r="H87" s="376">
        <v>0.09</v>
      </c>
      <c r="I87" s="376"/>
      <c r="J87" s="370"/>
      <c r="K87" s="370"/>
      <c r="L87" s="370"/>
      <c r="M87" s="370"/>
      <c r="N87" s="370"/>
      <c r="O87" s="370"/>
      <c r="P87" s="370"/>
    </row>
    <row r="88" spans="1:16" ht="12.75" customHeight="1">
      <c r="A88" s="367"/>
      <c r="B88" s="367"/>
      <c r="C88" s="392" t="s">
        <v>641</v>
      </c>
      <c r="D88" s="369" t="s">
        <v>642</v>
      </c>
      <c r="E88" s="369"/>
      <c r="F88" s="369"/>
      <c r="G88" s="370"/>
      <c r="H88" s="376">
        <v>0.12</v>
      </c>
      <c r="I88" s="376"/>
      <c r="J88" s="370"/>
      <c r="K88" s="370"/>
      <c r="L88" s="370"/>
      <c r="M88" s="370"/>
      <c r="N88" s="370"/>
      <c r="O88" s="370"/>
      <c r="P88" s="370"/>
    </row>
    <row r="89" spans="1:16" ht="12.75" customHeight="1">
      <c r="A89" s="367"/>
      <c r="B89" s="367"/>
      <c r="C89" s="392" t="s">
        <v>643</v>
      </c>
      <c r="D89" s="369" t="s">
        <v>644</v>
      </c>
      <c r="E89" s="369"/>
      <c r="F89" s="369"/>
      <c r="G89" s="370"/>
      <c r="H89" s="376">
        <v>0.18</v>
      </c>
      <c r="I89" s="376"/>
      <c r="J89" s="370"/>
      <c r="K89" s="370"/>
      <c r="L89" s="370"/>
      <c r="M89" s="370"/>
      <c r="N89" s="370"/>
      <c r="O89" s="370"/>
      <c r="P89" s="370"/>
    </row>
    <row r="90" spans="1:16" ht="12.75" customHeight="1">
      <c r="A90" s="367"/>
      <c r="B90" s="367"/>
      <c r="C90" s="392" t="s">
        <v>645</v>
      </c>
      <c r="D90" s="369" t="s">
        <v>646</v>
      </c>
      <c r="E90" s="369"/>
      <c r="F90" s="369"/>
      <c r="G90" s="376">
        <v>0.05</v>
      </c>
      <c r="H90" s="376">
        <v>0.05</v>
      </c>
      <c r="I90" s="376"/>
      <c r="J90" s="376">
        <v>0.05</v>
      </c>
      <c r="K90" s="376"/>
      <c r="L90" s="376">
        <v>0.05</v>
      </c>
      <c r="M90" s="376">
        <v>0.05</v>
      </c>
      <c r="N90" s="376">
        <v>0.05</v>
      </c>
      <c r="O90" s="376">
        <v>0.05</v>
      </c>
      <c r="P90" s="370"/>
    </row>
    <row r="91" spans="1:16" ht="12.75" customHeight="1">
      <c r="A91" s="367"/>
      <c r="B91" s="367"/>
      <c r="C91" s="392" t="s">
        <v>647</v>
      </c>
      <c r="D91" s="369" t="s">
        <v>648</v>
      </c>
      <c r="E91" s="369"/>
      <c r="F91" s="369"/>
      <c r="G91" s="376">
        <v>0.06</v>
      </c>
      <c r="H91" s="376">
        <v>0.06</v>
      </c>
      <c r="I91" s="376"/>
      <c r="J91" s="376">
        <v>0.06</v>
      </c>
      <c r="K91" s="376"/>
      <c r="L91" s="370"/>
      <c r="M91" s="370"/>
      <c r="N91" s="370"/>
      <c r="O91" s="370"/>
      <c r="P91" s="370"/>
    </row>
    <row r="92" spans="1:16" ht="12.75" customHeight="1">
      <c r="A92" s="367"/>
      <c r="B92" s="367"/>
      <c r="C92" s="392" t="s">
        <v>649</v>
      </c>
      <c r="D92" s="369" t="s">
        <v>650</v>
      </c>
      <c r="E92" s="369"/>
      <c r="F92" s="369"/>
      <c r="G92" s="376">
        <v>0.02</v>
      </c>
      <c r="H92" s="376">
        <v>0.02</v>
      </c>
      <c r="I92" s="376"/>
      <c r="J92" s="376">
        <v>0.02</v>
      </c>
      <c r="K92" s="376"/>
      <c r="L92" s="376">
        <v>0.02</v>
      </c>
      <c r="M92" s="376">
        <v>0.02</v>
      </c>
      <c r="N92" s="376">
        <v>0.02</v>
      </c>
      <c r="O92" s="376">
        <v>0.02</v>
      </c>
      <c r="P92" s="370"/>
    </row>
    <row r="93" spans="1:16" ht="12.75" customHeight="1">
      <c r="A93" s="367"/>
      <c r="B93" s="367"/>
      <c r="C93" s="392" t="s">
        <v>651</v>
      </c>
      <c r="D93" s="369" t="s">
        <v>652</v>
      </c>
      <c r="E93" s="369"/>
      <c r="F93" s="369"/>
      <c r="G93" s="376">
        <v>0.02</v>
      </c>
      <c r="H93" s="376">
        <v>0.02</v>
      </c>
      <c r="I93" s="376"/>
      <c r="J93" s="376">
        <v>0.02</v>
      </c>
      <c r="K93" s="376"/>
      <c r="L93" s="376">
        <v>0.02</v>
      </c>
      <c r="M93" s="370"/>
      <c r="N93" s="370"/>
      <c r="O93" s="370"/>
      <c r="P93" s="370"/>
    </row>
    <row r="94" spans="1:16" ht="12.75" customHeight="1">
      <c r="A94" s="367"/>
      <c r="B94" s="367"/>
      <c r="C94" s="392" t="s">
        <v>653</v>
      </c>
      <c r="D94" s="369" t="s">
        <v>654</v>
      </c>
      <c r="E94" s="369"/>
      <c r="F94" s="369"/>
      <c r="G94" s="376">
        <v>0.03</v>
      </c>
      <c r="H94" s="376">
        <v>0.03</v>
      </c>
      <c r="I94" s="376"/>
      <c r="J94" s="376">
        <v>0.03</v>
      </c>
      <c r="K94" s="376"/>
      <c r="L94" s="370"/>
      <c r="M94" s="370"/>
      <c r="N94" s="370"/>
      <c r="O94" s="370"/>
      <c r="P94" s="370"/>
    </row>
    <row r="95" spans="1:16" ht="12.75" customHeight="1">
      <c r="A95" s="367"/>
      <c r="B95" s="367"/>
      <c r="C95" s="392" t="s">
        <v>655</v>
      </c>
      <c r="D95" s="369" t="s">
        <v>656</v>
      </c>
      <c r="E95" s="369"/>
      <c r="F95" s="369"/>
      <c r="G95" s="376">
        <v>0.02</v>
      </c>
      <c r="H95" s="376">
        <v>0.02</v>
      </c>
      <c r="I95" s="376"/>
      <c r="J95" s="376">
        <v>0.02</v>
      </c>
      <c r="K95" s="376"/>
      <c r="L95" s="370"/>
      <c r="M95" s="370"/>
      <c r="N95" s="370"/>
      <c r="O95" s="370"/>
      <c r="P95" s="370"/>
    </row>
    <row r="96" spans="1:16" ht="12.75" customHeight="1">
      <c r="A96" s="367"/>
      <c r="B96" s="367"/>
      <c r="C96" s="392" t="s">
        <v>657</v>
      </c>
      <c r="D96" s="369" t="s">
        <v>658</v>
      </c>
      <c r="E96" s="369"/>
      <c r="F96" s="369"/>
      <c r="G96" s="376">
        <v>0.01</v>
      </c>
      <c r="H96" s="376">
        <v>0.01</v>
      </c>
      <c r="I96" s="376"/>
      <c r="J96" s="376">
        <v>0.01</v>
      </c>
      <c r="K96" s="376"/>
      <c r="L96" s="376">
        <v>0.01</v>
      </c>
      <c r="M96" s="376">
        <v>0.01</v>
      </c>
      <c r="N96" s="376">
        <v>0.01</v>
      </c>
      <c r="O96" s="376">
        <v>0.01</v>
      </c>
      <c r="P96" s="370"/>
    </row>
    <row r="97" spans="1:16" ht="12.75" customHeight="1">
      <c r="A97" s="367"/>
      <c r="B97" s="367"/>
      <c r="C97" s="387" t="s">
        <v>659</v>
      </c>
      <c r="D97" s="394" t="s">
        <v>660</v>
      </c>
      <c r="E97" s="369" t="s">
        <v>661</v>
      </c>
      <c r="F97" s="377">
        <v>5000000</v>
      </c>
      <c r="G97" s="376">
        <v>0.09</v>
      </c>
      <c r="H97" s="376">
        <v>0.1</v>
      </c>
      <c r="I97" s="376"/>
      <c r="J97" s="376">
        <v>0.09</v>
      </c>
      <c r="K97" s="376"/>
      <c r="L97" s="376">
        <v>0.1</v>
      </c>
      <c r="M97" s="376">
        <v>0.1</v>
      </c>
      <c r="N97" s="376">
        <v>0.09</v>
      </c>
      <c r="O97" s="376">
        <v>0.1</v>
      </c>
      <c r="P97" s="370"/>
    </row>
    <row r="98" spans="1:16" ht="15.75" customHeight="1">
      <c r="A98" s="367"/>
      <c r="B98" s="367"/>
      <c r="C98" s="389"/>
      <c r="D98" s="394"/>
      <c r="E98" s="369" t="s">
        <v>662</v>
      </c>
      <c r="F98" s="377">
        <v>20000000</v>
      </c>
      <c r="G98" s="376">
        <v>0.045</v>
      </c>
      <c r="H98" s="376">
        <v>0.06</v>
      </c>
      <c r="I98" s="376"/>
      <c r="J98" s="376">
        <v>0.045</v>
      </c>
      <c r="K98" s="376"/>
      <c r="L98" s="376">
        <v>0.06</v>
      </c>
      <c r="M98" s="376">
        <v>0.06</v>
      </c>
      <c r="N98" s="376">
        <v>0.045</v>
      </c>
      <c r="O98" s="376">
        <v>0.06</v>
      </c>
      <c r="P98" s="370"/>
    </row>
    <row r="99" spans="1:16" ht="12.75" customHeight="1">
      <c r="A99" s="367"/>
      <c r="B99" s="367"/>
      <c r="C99" s="390"/>
      <c r="D99" s="394"/>
      <c r="E99" s="369" t="s">
        <v>663</v>
      </c>
      <c r="F99" s="375"/>
      <c r="G99" s="376">
        <v>0.015</v>
      </c>
      <c r="H99" s="376">
        <v>0.025</v>
      </c>
      <c r="I99" s="376"/>
      <c r="J99" s="376">
        <v>0.015</v>
      </c>
      <c r="K99" s="376"/>
      <c r="L99" s="376">
        <v>0.025</v>
      </c>
      <c r="M99" s="376">
        <v>0.025</v>
      </c>
      <c r="N99" s="376">
        <v>0.015</v>
      </c>
      <c r="O99" s="376">
        <v>0.025</v>
      </c>
      <c r="P99" s="370"/>
    </row>
    <row r="100" spans="1:16" ht="12.75" customHeight="1">
      <c r="A100" s="367"/>
      <c r="B100" s="367"/>
      <c r="C100" s="395" t="s">
        <v>664</v>
      </c>
      <c r="D100" s="394" t="s">
        <v>665</v>
      </c>
      <c r="E100" s="369" t="s">
        <v>661</v>
      </c>
      <c r="F100" s="377">
        <v>5000000</v>
      </c>
      <c r="G100" s="376">
        <v>0.018</v>
      </c>
      <c r="H100" s="376">
        <v>0.02</v>
      </c>
      <c r="I100" s="376"/>
      <c r="J100" s="376">
        <v>0.018</v>
      </c>
      <c r="K100" s="376"/>
      <c r="L100" s="376">
        <v>0.02</v>
      </c>
      <c r="M100" s="376">
        <v>0.02</v>
      </c>
      <c r="N100" s="376">
        <v>0.018</v>
      </c>
      <c r="O100" s="376">
        <v>0.02</v>
      </c>
      <c r="P100" s="370"/>
    </row>
    <row r="101" spans="1:16" ht="12.75">
      <c r="A101" s="367"/>
      <c r="B101" s="367"/>
      <c r="C101" s="396"/>
      <c r="D101" s="394"/>
      <c r="E101" s="369" t="s">
        <v>662</v>
      </c>
      <c r="F101" s="377">
        <v>20000000</v>
      </c>
      <c r="G101" s="376">
        <v>0.008</v>
      </c>
      <c r="H101" s="376">
        <v>0.01</v>
      </c>
      <c r="I101" s="376"/>
      <c r="J101" s="376">
        <v>0.008</v>
      </c>
      <c r="K101" s="376"/>
      <c r="L101" s="376">
        <v>0.01</v>
      </c>
      <c r="M101" s="376">
        <v>0.01</v>
      </c>
      <c r="N101" s="376">
        <v>0.008</v>
      </c>
      <c r="O101" s="376">
        <v>0.01</v>
      </c>
      <c r="P101" s="370"/>
    </row>
    <row r="102" spans="1:16" ht="12.75" customHeight="1">
      <c r="A102" s="367"/>
      <c r="B102" s="367"/>
      <c r="C102" s="397"/>
      <c r="D102" s="394"/>
      <c r="E102" s="369" t="s">
        <v>663</v>
      </c>
      <c r="F102" s="375"/>
      <c r="G102" s="376">
        <v>0.004</v>
      </c>
      <c r="H102" s="376">
        <v>0.005</v>
      </c>
      <c r="I102" s="376"/>
      <c r="J102" s="376">
        <v>0.004</v>
      </c>
      <c r="K102" s="376"/>
      <c r="L102" s="376">
        <v>0.005</v>
      </c>
      <c r="M102" s="376">
        <v>0.005</v>
      </c>
      <c r="N102" s="376">
        <v>0.004</v>
      </c>
      <c r="O102" s="376">
        <v>0.005</v>
      </c>
      <c r="P102" s="370"/>
    </row>
    <row r="103" spans="1:16" ht="12.75" customHeight="1">
      <c r="A103" s="367"/>
      <c r="B103" s="367"/>
      <c r="C103" s="392" t="s">
        <v>666</v>
      </c>
      <c r="D103" s="369" t="s">
        <v>667</v>
      </c>
      <c r="E103" s="369"/>
      <c r="F103" s="369"/>
      <c r="G103" s="376">
        <v>0.01</v>
      </c>
      <c r="H103" s="376">
        <v>0.01</v>
      </c>
      <c r="I103" s="376"/>
      <c r="J103" s="376">
        <v>0.01</v>
      </c>
      <c r="K103" s="376"/>
      <c r="L103" s="376">
        <v>0.01</v>
      </c>
      <c r="M103" s="376">
        <v>0.01</v>
      </c>
      <c r="N103" s="376">
        <v>0.01</v>
      </c>
      <c r="O103" s="376">
        <v>0.01</v>
      </c>
      <c r="P103" s="370"/>
    </row>
    <row r="104" spans="1:16" ht="12.75" customHeight="1">
      <c r="A104" s="367"/>
      <c r="B104" s="367"/>
      <c r="C104" s="392" t="s">
        <v>668</v>
      </c>
      <c r="D104" s="369" t="s">
        <v>669</v>
      </c>
      <c r="E104" s="369"/>
      <c r="F104" s="369"/>
      <c r="G104" s="376">
        <v>0.13</v>
      </c>
      <c r="H104" s="376">
        <v>0.13</v>
      </c>
      <c r="I104" s="376"/>
      <c r="J104" s="376">
        <v>0.13</v>
      </c>
      <c r="K104" s="376"/>
      <c r="L104" s="376">
        <v>0.13</v>
      </c>
      <c r="M104" s="376">
        <v>0.13</v>
      </c>
      <c r="N104" s="376">
        <v>0.13</v>
      </c>
      <c r="O104" s="376">
        <v>0.13</v>
      </c>
      <c r="P104" s="370"/>
    </row>
    <row r="105" spans="1:16" ht="12.75">
      <c r="A105" s="391" t="s">
        <v>670</v>
      </c>
      <c r="B105" s="398"/>
      <c r="C105" s="398"/>
      <c r="D105" s="398"/>
      <c r="E105" s="398"/>
      <c r="F105" s="398"/>
      <c r="G105" s="398"/>
      <c r="H105" s="398"/>
      <c r="I105" s="398"/>
      <c r="J105" s="398"/>
      <c r="K105" s="398"/>
      <c r="L105" s="398"/>
      <c r="M105" s="398"/>
      <c r="N105" s="398"/>
      <c r="O105" s="398"/>
      <c r="P105" s="398"/>
    </row>
    <row r="106" spans="1:16" ht="12.75">
      <c r="A106" s="391" t="s">
        <v>671</v>
      </c>
      <c r="B106" s="398"/>
      <c r="C106" s="398"/>
      <c r="D106" s="398"/>
      <c r="E106" s="398"/>
      <c r="F106" s="398"/>
      <c r="G106" s="398"/>
      <c r="H106" s="398"/>
      <c r="I106" s="398"/>
      <c r="J106" s="398"/>
      <c r="K106" s="398"/>
      <c r="L106" s="398"/>
      <c r="M106" s="398"/>
      <c r="N106" s="398"/>
      <c r="O106" s="398"/>
      <c r="P106" s="398"/>
    </row>
    <row r="107" spans="1:16" ht="12.75" customHeight="1">
      <c r="A107" s="382" t="s">
        <v>672</v>
      </c>
      <c r="B107" s="382"/>
      <c r="C107" s="382" t="s">
        <v>497</v>
      </c>
      <c r="D107" s="382"/>
      <c r="E107" s="382"/>
      <c r="F107" s="382"/>
      <c r="G107" s="383" t="s">
        <v>673</v>
      </c>
      <c r="H107" s="383"/>
      <c r="I107" s="383"/>
      <c r="J107" s="383"/>
      <c r="K107" s="383"/>
      <c r="L107" s="383"/>
      <c r="M107" s="383"/>
      <c r="N107" s="383"/>
      <c r="O107" s="383"/>
      <c r="P107" s="383"/>
    </row>
    <row r="108" spans="1:16" ht="49.5" customHeight="1">
      <c r="A108" s="382"/>
      <c r="B108" s="382"/>
      <c r="C108" s="382"/>
      <c r="D108" s="382"/>
      <c r="E108" s="382"/>
      <c r="F108" s="382"/>
      <c r="G108" s="366" t="s">
        <v>292</v>
      </c>
      <c r="H108" s="366" t="s">
        <v>350</v>
      </c>
      <c r="I108" s="366"/>
      <c r="J108" s="366" t="s">
        <v>674</v>
      </c>
      <c r="K108" s="366"/>
      <c r="L108" s="366" t="s">
        <v>501</v>
      </c>
      <c r="M108" s="366" t="s">
        <v>431</v>
      </c>
      <c r="N108" s="366" t="s">
        <v>502</v>
      </c>
      <c r="O108" s="366" t="s">
        <v>459</v>
      </c>
      <c r="P108" s="366" t="s">
        <v>675</v>
      </c>
    </row>
    <row r="109" spans="1:16" ht="34.5" customHeight="1">
      <c r="A109" s="382"/>
      <c r="B109" s="382"/>
      <c r="C109" s="382"/>
      <c r="D109" s="382"/>
      <c r="E109" s="382"/>
      <c r="F109" s="382"/>
      <c r="G109" s="366"/>
      <c r="H109" s="366"/>
      <c r="I109" s="366"/>
      <c r="J109" s="142" t="s">
        <v>676</v>
      </c>
      <c r="K109" s="142" t="s">
        <v>677</v>
      </c>
      <c r="L109" s="366"/>
      <c r="M109" s="366"/>
      <c r="N109" s="366"/>
      <c r="O109" s="366"/>
      <c r="P109" s="366"/>
    </row>
    <row r="110" spans="1:16" ht="15.75" customHeight="1">
      <c r="A110" s="367" t="s">
        <v>86</v>
      </c>
      <c r="B110" s="367" t="s">
        <v>678</v>
      </c>
      <c r="C110" s="369" t="s">
        <v>679</v>
      </c>
      <c r="D110" s="388" t="s">
        <v>680</v>
      </c>
      <c r="E110" s="388"/>
      <c r="F110" s="388"/>
      <c r="G110" s="376">
        <v>0.07</v>
      </c>
      <c r="H110" s="376">
        <v>0.12</v>
      </c>
      <c r="I110" s="376"/>
      <c r="J110" s="393">
        <v>0.15</v>
      </c>
      <c r="K110" s="393">
        <v>0.04</v>
      </c>
      <c r="L110" s="376">
        <v>0.04</v>
      </c>
      <c r="M110" s="376">
        <v>0.11</v>
      </c>
      <c r="N110" s="376">
        <v>0.05</v>
      </c>
      <c r="O110" s="376">
        <v>0.04</v>
      </c>
      <c r="P110" s="370"/>
    </row>
    <row r="111" spans="1:16" ht="15.75" customHeight="1">
      <c r="A111" s="367"/>
      <c r="B111" s="367"/>
      <c r="C111" s="369" t="s">
        <v>681</v>
      </c>
      <c r="D111" s="388" t="s">
        <v>682</v>
      </c>
      <c r="E111" s="388"/>
      <c r="F111" s="388"/>
      <c r="G111" s="376">
        <v>0.13</v>
      </c>
      <c r="H111" s="376">
        <v>0.13</v>
      </c>
      <c r="I111" s="376"/>
      <c r="J111" s="376">
        <v>0.05</v>
      </c>
      <c r="K111" s="376"/>
      <c r="L111" s="376">
        <v>0.08</v>
      </c>
      <c r="M111" s="376">
        <v>0.05</v>
      </c>
      <c r="N111" s="376">
        <v>0.1</v>
      </c>
      <c r="O111" s="376">
        <v>0.08</v>
      </c>
      <c r="P111" s="370"/>
    </row>
    <row r="112" spans="1:16" ht="15.75" customHeight="1">
      <c r="A112" s="367"/>
      <c r="B112" s="367"/>
      <c r="C112" s="369" t="s">
        <v>683</v>
      </c>
      <c r="D112" s="388" t="s">
        <v>684</v>
      </c>
      <c r="E112" s="388"/>
      <c r="F112" s="388"/>
      <c r="G112" s="376">
        <v>0.04</v>
      </c>
      <c r="H112" s="376">
        <v>0.03</v>
      </c>
      <c r="I112" s="376"/>
      <c r="J112" s="376">
        <v>0.05</v>
      </c>
      <c r="K112" s="376"/>
      <c r="L112" s="376">
        <v>0.03</v>
      </c>
      <c r="M112" s="376">
        <v>0.04</v>
      </c>
      <c r="N112" s="376">
        <v>0.03</v>
      </c>
      <c r="O112" s="376">
        <v>0.03</v>
      </c>
      <c r="P112" s="370"/>
    </row>
    <row r="113" spans="1:16" ht="15.75" customHeight="1">
      <c r="A113" s="367"/>
      <c r="B113" s="367"/>
      <c r="C113" s="369" t="s">
        <v>184</v>
      </c>
      <c r="D113" s="388" t="s">
        <v>185</v>
      </c>
      <c r="E113" s="388"/>
      <c r="F113" s="388"/>
      <c r="G113" s="376">
        <v>0.02</v>
      </c>
      <c r="H113" s="376">
        <v>0.01</v>
      </c>
      <c r="I113" s="376"/>
      <c r="J113" s="376">
        <v>0.02</v>
      </c>
      <c r="K113" s="376"/>
      <c r="L113" s="376">
        <v>0.02</v>
      </c>
      <c r="M113" s="376">
        <v>0.02</v>
      </c>
      <c r="N113" s="376">
        <v>0.02</v>
      </c>
      <c r="O113" s="376">
        <v>0.02</v>
      </c>
      <c r="P113" s="370"/>
    </row>
    <row r="114" spans="1:16" ht="15.75" customHeight="1">
      <c r="A114" s="367"/>
      <c r="B114" s="367"/>
      <c r="C114" s="369" t="s">
        <v>186</v>
      </c>
      <c r="D114" s="388" t="s">
        <v>187</v>
      </c>
      <c r="E114" s="388"/>
      <c r="F114" s="388"/>
      <c r="G114" s="376">
        <v>0.02</v>
      </c>
      <c r="H114" s="376">
        <v>0.025</v>
      </c>
      <c r="I114" s="376"/>
      <c r="J114" s="376">
        <v>0.03</v>
      </c>
      <c r="K114" s="376"/>
      <c r="L114" s="376">
        <v>0.03</v>
      </c>
      <c r="M114" s="376">
        <v>0.02</v>
      </c>
      <c r="N114" s="376">
        <v>0.02</v>
      </c>
      <c r="O114" s="376">
        <v>0.03</v>
      </c>
      <c r="P114" s="370"/>
    </row>
    <row r="115" spans="1:16" ht="15.75" customHeight="1">
      <c r="A115" s="367"/>
      <c r="B115" s="367"/>
      <c r="C115" s="369" t="s">
        <v>188</v>
      </c>
      <c r="D115" s="388" t="s">
        <v>111</v>
      </c>
      <c r="E115" s="388"/>
      <c r="F115" s="388"/>
      <c r="G115" s="376">
        <v>0.03</v>
      </c>
      <c r="H115" s="376">
        <v>0.03</v>
      </c>
      <c r="I115" s="376"/>
      <c r="J115" s="376">
        <v>0.03</v>
      </c>
      <c r="K115" s="376"/>
      <c r="L115" s="376">
        <v>0.03</v>
      </c>
      <c r="M115" s="376">
        <v>0.03</v>
      </c>
      <c r="N115" s="376">
        <v>0.03</v>
      </c>
      <c r="O115" s="376">
        <v>0.03</v>
      </c>
      <c r="P115" s="370"/>
    </row>
    <row r="116" spans="1:16" ht="15.75" customHeight="1">
      <c r="A116" s="367"/>
      <c r="B116" s="367"/>
      <c r="C116" s="369" t="s">
        <v>189</v>
      </c>
      <c r="D116" s="388" t="s">
        <v>190</v>
      </c>
      <c r="E116" s="388"/>
      <c r="F116" s="388"/>
      <c r="G116" s="376">
        <v>0.1</v>
      </c>
      <c r="H116" s="376">
        <v>0.1</v>
      </c>
      <c r="I116" s="376"/>
      <c r="J116" s="376">
        <v>0.1</v>
      </c>
      <c r="K116" s="376"/>
      <c r="L116" s="376">
        <v>0.1</v>
      </c>
      <c r="M116" s="376">
        <v>0.1</v>
      </c>
      <c r="N116" s="376">
        <v>0.1</v>
      </c>
      <c r="O116" s="376">
        <v>0.1</v>
      </c>
      <c r="P116" s="370"/>
    </row>
    <row r="117" spans="1:16" ht="15.75" customHeight="1">
      <c r="A117" s="367"/>
      <c r="B117" s="367"/>
      <c r="C117" s="369" t="s">
        <v>191</v>
      </c>
      <c r="D117" s="388" t="s">
        <v>192</v>
      </c>
      <c r="E117" s="388"/>
      <c r="F117" s="388"/>
      <c r="G117" s="376">
        <v>0.01</v>
      </c>
      <c r="H117" s="376">
        <v>0.01</v>
      </c>
      <c r="I117" s="376"/>
      <c r="J117" s="376">
        <v>0.01</v>
      </c>
      <c r="K117" s="376"/>
      <c r="L117" s="376">
        <v>0.01</v>
      </c>
      <c r="M117" s="376">
        <v>0.01</v>
      </c>
      <c r="N117" s="376">
        <v>0.01</v>
      </c>
      <c r="O117" s="376">
        <v>0.01</v>
      </c>
      <c r="P117" s="370"/>
    </row>
    <row r="118" spans="1:16" ht="15.75" customHeight="1">
      <c r="A118" s="367"/>
      <c r="B118" s="367"/>
      <c r="C118" s="369" t="s">
        <v>193</v>
      </c>
      <c r="D118" s="388" t="s">
        <v>194</v>
      </c>
      <c r="E118" s="388"/>
      <c r="F118" s="388"/>
      <c r="G118" s="376">
        <v>0.13</v>
      </c>
      <c r="H118" s="376">
        <v>0.13</v>
      </c>
      <c r="I118" s="376"/>
      <c r="J118" s="376">
        <v>0.13</v>
      </c>
      <c r="K118" s="376"/>
      <c r="L118" s="376">
        <v>0.13</v>
      </c>
      <c r="M118" s="376">
        <v>0.13</v>
      </c>
      <c r="N118" s="376">
        <v>0.13</v>
      </c>
      <c r="O118" s="376">
        <v>0.13</v>
      </c>
      <c r="P118" s="370"/>
    </row>
    <row r="119" spans="1:16" ht="15.75" customHeight="1">
      <c r="A119" s="367"/>
      <c r="B119" s="367"/>
      <c r="C119" s="369" t="s">
        <v>195</v>
      </c>
      <c r="D119" s="388" t="s">
        <v>196</v>
      </c>
      <c r="E119" s="388"/>
      <c r="F119" s="388"/>
      <c r="G119" s="376">
        <v>0.04</v>
      </c>
      <c r="H119" s="376">
        <v>0.04</v>
      </c>
      <c r="I119" s="376"/>
      <c r="J119" s="376">
        <v>0.04</v>
      </c>
      <c r="K119" s="376"/>
      <c r="L119" s="376">
        <v>0.04</v>
      </c>
      <c r="M119" s="376">
        <v>0.04</v>
      </c>
      <c r="N119" s="376">
        <v>0.04</v>
      </c>
      <c r="O119" s="376">
        <v>0.04</v>
      </c>
      <c r="P119" s="370"/>
    </row>
    <row r="120" spans="1:16" ht="15.75" customHeight="1">
      <c r="A120" s="367"/>
      <c r="B120" s="367"/>
      <c r="C120" s="369" t="s">
        <v>197</v>
      </c>
      <c r="D120" s="388" t="s">
        <v>198</v>
      </c>
      <c r="E120" s="388"/>
      <c r="F120" s="388"/>
      <c r="G120" s="376">
        <v>0.01</v>
      </c>
      <c r="H120" s="376">
        <v>0.01</v>
      </c>
      <c r="I120" s="376"/>
      <c r="J120" s="376">
        <v>0.01</v>
      </c>
      <c r="K120" s="376"/>
      <c r="L120" s="376">
        <v>0.01</v>
      </c>
      <c r="M120" s="376">
        <v>0.01</v>
      </c>
      <c r="N120" s="376">
        <v>0.01</v>
      </c>
      <c r="O120" s="376">
        <v>0.01</v>
      </c>
      <c r="P120" s="370"/>
    </row>
    <row r="122" spans="1:16" ht="12.75" customHeight="1">
      <c r="A122" s="382" t="s">
        <v>496</v>
      </c>
      <c r="B122" s="382"/>
      <c r="C122" s="382" t="s">
        <v>497</v>
      </c>
      <c r="D122" s="382"/>
      <c r="E122" s="382"/>
      <c r="F122" s="382"/>
      <c r="G122" s="383" t="s">
        <v>685</v>
      </c>
      <c r="H122" s="383"/>
      <c r="I122" s="383"/>
      <c r="J122" s="383"/>
      <c r="K122" s="383"/>
      <c r="L122" s="383"/>
      <c r="M122" s="383"/>
      <c r="N122" s="383"/>
      <c r="O122" s="383"/>
      <c r="P122" s="383"/>
    </row>
    <row r="123" spans="1:16" ht="49.5" customHeight="1">
      <c r="A123" s="382"/>
      <c r="B123" s="382"/>
      <c r="C123" s="382"/>
      <c r="D123" s="382"/>
      <c r="E123" s="382"/>
      <c r="F123" s="382"/>
      <c r="G123" s="366" t="s">
        <v>686</v>
      </c>
      <c r="H123" s="366" t="s">
        <v>350</v>
      </c>
      <c r="I123" s="366"/>
      <c r="J123" s="366" t="s">
        <v>687</v>
      </c>
      <c r="K123" s="366"/>
      <c r="L123" s="366" t="s">
        <v>501</v>
      </c>
      <c r="M123" s="366" t="s">
        <v>431</v>
      </c>
      <c r="N123" s="366" t="s">
        <v>502</v>
      </c>
      <c r="O123" s="366" t="s">
        <v>459</v>
      </c>
      <c r="P123" s="366" t="s">
        <v>688</v>
      </c>
    </row>
    <row r="124" spans="1:16" ht="34.5" customHeight="1">
      <c r="A124" s="382"/>
      <c r="B124" s="382"/>
      <c r="C124" s="382"/>
      <c r="D124" s="382"/>
      <c r="E124" s="382"/>
      <c r="F124" s="382"/>
      <c r="G124" s="366"/>
      <c r="H124" s="383" t="s">
        <v>689</v>
      </c>
      <c r="I124" s="383" t="s">
        <v>690</v>
      </c>
      <c r="J124" s="399" t="s">
        <v>691</v>
      </c>
      <c r="K124" s="142" t="s">
        <v>692</v>
      </c>
      <c r="L124" s="366"/>
      <c r="M124" s="366"/>
      <c r="N124" s="366"/>
      <c r="O124" s="366"/>
      <c r="P124" s="366"/>
    </row>
    <row r="125" spans="1:16" ht="15.75" customHeight="1">
      <c r="A125" s="367" t="s">
        <v>200</v>
      </c>
      <c r="B125" s="367" t="s">
        <v>693</v>
      </c>
      <c r="C125" s="400" t="s">
        <v>694</v>
      </c>
      <c r="D125" s="369" t="s">
        <v>695</v>
      </c>
      <c r="E125" s="369"/>
      <c r="F125" s="369"/>
      <c r="G125" s="376">
        <v>0.32</v>
      </c>
      <c r="H125" s="385">
        <v>0.38</v>
      </c>
      <c r="I125" s="385"/>
      <c r="J125" s="393">
        <v>0.32</v>
      </c>
      <c r="K125" s="393">
        <v>0.45</v>
      </c>
      <c r="L125" s="376">
        <v>0.42</v>
      </c>
      <c r="M125" s="376">
        <v>0.42</v>
      </c>
      <c r="N125" s="376">
        <v>0.35</v>
      </c>
      <c r="O125" s="376">
        <v>0.11</v>
      </c>
      <c r="P125" s="370"/>
    </row>
    <row r="126" spans="1:16" ht="15.75" customHeight="1">
      <c r="A126" s="367"/>
      <c r="B126" s="367"/>
      <c r="C126" s="400" t="s">
        <v>696</v>
      </c>
      <c r="D126" s="369" t="s">
        <v>697</v>
      </c>
      <c r="E126" s="369"/>
      <c r="F126" s="369"/>
      <c r="G126" s="376">
        <v>0.03</v>
      </c>
      <c r="H126" s="385">
        <v>0.02</v>
      </c>
      <c r="I126" s="385"/>
      <c r="J126" s="376">
        <v>0.03</v>
      </c>
      <c r="K126" s="376"/>
      <c r="L126" s="376">
        <v>0.03</v>
      </c>
      <c r="M126" s="376">
        <v>0.04</v>
      </c>
      <c r="N126" s="376">
        <v>0.03</v>
      </c>
      <c r="O126" s="376">
        <v>0.03</v>
      </c>
      <c r="P126" s="370"/>
    </row>
    <row r="127" spans="1:16" ht="15.75" customHeight="1">
      <c r="A127" s="367"/>
      <c r="B127" s="367"/>
      <c r="C127" s="400" t="s">
        <v>698</v>
      </c>
      <c r="D127" s="369" t="s">
        <v>699</v>
      </c>
      <c r="E127" s="369"/>
      <c r="F127" s="369"/>
      <c r="G127" s="376">
        <v>0.02</v>
      </c>
      <c r="H127" s="385">
        <v>0.02</v>
      </c>
      <c r="I127" s="385"/>
      <c r="J127" s="376">
        <v>0.02</v>
      </c>
      <c r="K127" s="376"/>
      <c r="L127" s="376">
        <v>0.02</v>
      </c>
      <c r="M127" s="376">
        <v>0.02</v>
      </c>
      <c r="N127" s="376">
        <v>0.02</v>
      </c>
      <c r="O127" s="376">
        <v>0.02</v>
      </c>
      <c r="P127" s="370"/>
    </row>
    <row r="128" spans="1:16" ht="15.75" customHeight="1">
      <c r="A128" s="367"/>
      <c r="B128" s="367"/>
      <c r="C128" s="400" t="s">
        <v>700</v>
      </c>
      <c r="D128" s="369" t="s">
        <v>701</v>
      </c>
      <c r="E128" s="369"/>
      <c r="F128" s="369"/>
      <c r="G128" s="376">
        <v>0.02</v>
      </c>
      <c r="H128" s="385">
        <v>0.02</v>
      </c>
      <c r="I128" s="385"/>
      <c r="J128" s="376">
        <v>0.02</v>
      </c>
      <c r="K128" s="376"/>
      <c r="L128" s="376">
        <v>0.02</v>
      </c>
      <c r="M128" s="376">
        <v>0.02</v>
      </c>
      <c r="N128" s="376">
        <v>0.02</v>
      </c>
      <c r="O128" s="376">
        <v>0.02</v>
      </c>
      <c r="P128" s="370"/>
    </row>
    <row r="129" spans="1:16" ht="15.75" customHeight="1">
      <c r="A129" s="367"/>
      <c r="B129" s="367"/>
      <c r="C129" s="400" t="s">
        <v>702</v>
      </c>
      <c r="D129" s="369" t="s">
        <v>703</v>
      </c>
      <c r="E129" s="369"/>
      <c r="F129" s="369"/>
      <c r="G129" s="376">
        <v>0.1</v>
      </c>
      <c r="H129" s="385">
        <v>0.1</v>
      </c>
      <c r="I129" s="385"/>
      <c r="J129" s="376">
        <v>0.1</v>
      </c>
      <c r="K129" s="376"/>
      <c r="L129" s="376">
        <v>0.1</v>
      </c>
      <c r="M129" s="376">
        <v>0.1</v>
      </c>
      <c r="N129" s="376">
        <v>0.1</v>
      </c>
      <c r="O129" s="376">
        <v>0.1</v>
      </c>
      <c r="P129" s="370"/>
    </row>
    <row r="130" spans="1:16" ht="12.75" customHeight="1">
      <c r="A130" s="367"/>
      <c r="B130" s="367"/>
      <c r="C130" s="372" t="s">
        <v>704</v>
      </c>
      <c r="D130" s="368" t="s">
        <v>705</v>
      </c>
      <c r="E130" s="369" t="s">
        <v>636</v>
      </c>
      <c r="F130" s="377">
        <v>250000</v>
      </c>
      <c r="G130" s="376">
        <v>0.039</v>
      </c>
      <c r="H130" s="385">
        <v>0.039</v>
      </c>
      <c r="I130" s="376">
        <v>0.095</v>
      </c>
      <c r="J130" s="376">
        <v>0.039</v>
      </c>
      <c r="K130" s="376"/>
      <c r="L130" s="376">
        <v>0.127</v>
      </c>
      <c r="M130" s="376">
        <v>0.095</v>
      </c>
      <c r="N130" s="370"/>
      <c r="O130" s="376">
        <v>0.095</v>
      </c>
      <c r="P130" s="370"/>
    </row>
    <row r="131" spans="1:16" ht="15.75" customHeight="1">
      <c r="A131" s="367"/>
      <c r="B131" s="367"/>
      <c r="C131" s="372"/>
      <c r="D131" s="368"/>
      <c r="E131" s="369" t="s">
        <v>637</v>
      </c>
      <c r="F131" s="377">
        <v>500000</v>
      </c>
      <c r="G131" s="376">
        <v>0.01</v>
      </c>
      <c r="H131" s="385">
        <v>0.01</v>
      </c>
      <c r="I131" s="376">
        <v>0.081</v>
      </c>
      <c r="J131" s="376">
        <v>0.01</v>
      </c>
      <c r="K131" s="376"/>
      <c r="L131" s="376">
        <v>0.11</v>
      </c>
      <c r="M131" s="376">
        <v>0.081</v>
      </c>
      <c r="N131" s="370"/>
      <c r="O131" s="376">
        <v>0.081</v>
      </c>
      <c r="P131" s="370"/>
    </row>
    <row r="132" spans="1:16" ht="15.75" customHeight="1">
      <c r="A132" s="367"/>
      <c r="B132" s="367"/>
      <c r="C132" s="372"/>
      <c r="D132" s="368"/>
      <c r="E132" s="369" t="s">
        <v>637</v>
      </c>
      <c r="F132" s="377">
        <v>1000000</v>
      </c>
      <c r="G132" s="376">
        <v>0.012999999999999998</v>
      </c>
      <c r="H132" s="385">
        <v>0.012999999999999998</v>
      </c>
      <c r="I132" s="376">
        <v>0.071</v>
      </c>
      <c r="J132" s="376">
        <v>0.012999999999999998</v>
      </c>
      <c r="K132" s="376"/>
      <c r="L132" s="376">
        <v>0.077</v>
      </c>
      <c r="M132" s="376">
        <v>0.071</v>
      </c>
      <c r="N132" s="370"/>
      <c r="O132" s="376">
        <v>0.071</v>
      </c>
      <c r="P132" s="370"/>
    </row>
    <row r="133" spans="1:16" ht="15.75" customHeight="1">
      <c r="A133" s="367"/>
      <c r="B133" s="367"/>
      <c r="C133" s="372"/>
      <c r="D133" s="368"/>
      <c r="E133" s="369" t="s">
        <v>637</v>
      </c>
      <c r="F133" s="377">
        <v>2500000</v>
      </c>
      <c r="G133" s="376">
        <v>0.018</v>
      </c>
      <c r="H133" s="385">
        <v>0.018</v>
      </c>
      <c r="I133" s="376">
        <v>0.052000000000000005</v>
      </c>
      <c r="J133" s="376">
        <v>0.018</v>
      </c>
      <c r="K133" s="376"/>
      <c r="L133" s="376">
        <v>0.029000000000000005</v>
      </c>
      <c r="M133" s="376">
        <v>0.052000000000000005</v>
      </c>
      <c r="N133" s="370"/>
      <c r="O133" s="376">
        <v>0.052000000000000005</v>
      </c>
      <c r="P133" s="370"/>
    </row>
    <row r="134" spans="1:16" ht="12.75">
      <c r="A134" s="367"/>
      <c r="B134" s="367"/>
      <c r="C134" s="372"/>
      <c r="D134" s="368"/>
      <c r="E134" s="369" t="s">
        <v>637</v>
      </c>
      <c r="F134" s="377">
        <v>10000000</v>
      </c>
      <c r="G134" s="376">
        <v>0.022</v>
      </c>
      <c r="H134" s="385">
        <v>0.022</v>
      </c>
      <c r="I134" s="376">
        <v>0.042</v>
      </c>
      <c r="J134" s="376">
        <v>0.022</v>
      </c>
      <c r="K134" s="376"/>
      <c r="L134" s="376">
        <v>0.019</v>
      </c>
      <c r="M134" s="376">
        <v>0.042</v>
      </c>
      <c r="N134" s="370"/>
      <c r="O134" s="376">
        <v>0.042</v>
      </c>
      <c r="P134" s="370"/>
    </row>
    <row r="135" spans="1:16" ht="12.75">
      <c r="A135" s="367"/>
      <c r="B135" s="367"/>
      <c r="C135" s="372"/>
      <c r="D135" s="368"/>
      <c r="E135" s="369" t="s">
        <v>638</v>
      </c>
      <c r="F135" s="375"/>
      <c r="G135" s="376">
        <v>0.021</v>
      </c>
      <c r="H135" s="385">
        <v>0.021</v>
      </c>
      <c r="I135" s="376">
        <v>0.03</v>
      </c>
      <c r="J135" s="376">
        <v>0.021</v>
      </c>
      <c r="K135" s="376"/>
      <c r="L135" s="376">
        <v>0.018</v>
      </c>
      <c r="M135" s="376">
        <v>0.03</v>
      </c>
      <c r="N135" s="370"/>
      <c r="O135" s="376">
        <v>0.03</v>
      </c>
      <c r="P135" s="370"/>
    </row>
    <row r="136" spans="1:16" ht="21" customHeight="1">
      <c r="A136" s="367"/>
      <c r="B136" s="367"/>
      <c r="C136" s="400" t="s">
        <v>706</v>
      </c>
      <c r="D136" s="369" t="s">
        <v>707</v>
      </c>
      <c r="E136" s="369"/>
      <c r="F136" s="369"/>
      <c r="G136" s="376">
        <v>0.06</v>
      </c>
      <c r="H136" s="385">
        <v>0.06</v>
      </c>
      <c r="I136" s="385"/>
      <c r="J136" s="376">
        <v>0.06</v>
      </c>
      <c r="K136" s="376"/>
      <c r="L136" s="376">
        <v>0.06</v>
      </c>
      <c r="M136" s="376">
        <v>0.06</v>
      </c>
      <c r="N136" s="376">
        <v>0.06</v>
      </c>
      <c r="O136" s="376">
        <v>0.06</v>
      </c>
      <c r="P136" s="370"/>
    </row>
    <row r="137" spans="1:16" ht="12.75" customHeight="1">
      <c r="A137" s="367"/>
      <c r="B137" s="367"/>
      <c r="C137" s="400" t="s">
        <v>708</v>
      </c>
      <c r="D137" s="369" t="s">
        <v>218</v>
      </c>
      <c r="E137" s="369"/>
      <c r="F137" s="369"/>
      <c r="G137" s="376">
        <v>0.14</v>
      </c>
      <c r="H137" s="385">
        <v>0.09</v>
      </c>
      <c r="I137" s="385"/>
      <c r="J137" s="376">
        <v>0.15</v>
      </c>
      <c r="K137" s="376"/>
      <c r="L137" s="376">
        <v>0.12</v>
      </c>
      <c r="M137" s="376">
        <v>0.12</v>
      </c>
      <c r="N137" s="376">
        <v>0.11</v>
      </c>
      <c r="O137" s="376">
        <v>0.12</v>
      </c>
      <c r="P137" s="370"/>
    </row>
    <row r="138" spans="1:16" ht="12.75" customHeight="1">
      <c r="A138" s="367"/>
      <c r="B138" s="367"/>
      <c r="C138" s="400" t="s">
        <v>709</v>
      </c>
      <c r="D138" s="369" t="s">
        <v>220</v>
      </c>
      <c r="E138" s="369"/>
      <c r="F138" s="369"/>
      <c r="G138" s="376">
        <v>0.41</v>
      </c>
      <c r="H138" s="385">
        <v>0.43</v>
      </c>
      <c r="I138" s="385"/>
      <c r="J138" s="376">
        <v>0.32</v>
      </c>
      <c r="K138" s="376"/>
      <c r="L138" s="376">
        <v>0.42</v>
      </c>
      <c r="M138" s="376">
        <v>0.34</v>
      </c>
      <c r="N138" s="376">
        <v>0.4</v>
      </c>
      <c r="O138" s="376">
        <v>0.42</v>
      </c>
      <c r="P138" s="370"/>
    </row>
    <row r="139" spans="1:16" ht="12.75" customHeight="1">
      <c r="A139" s="367"/>
      <c r="B139" s="367"/>
      <c r="C139" s="400" t="s">
        <v>710</v>
      </c>
      <c r="D139" s="368" t="s">
        <v>711</v>
      </c>
      <c r="E139" s="369" t="s">
        <v>661</v>
      </c>
      <c r="F139" s="377">
        <v>500000</v>
      </c>
      <c r="G139" s="376">
        <v>0.06</v>
      </c>
      <c r="H139" s="385">
        <v>0.06</v>
      </c>
      <c r="I139" s="385"/>
      <c r="J139" s="376">
        <v>0.045</v>
      </c>
      <c r="K139" s="376"/>
      <c r="L139" s="376">
        <v>0.045</v>
      </c>
      <c r="M139" s="376">
        <v>0.045</v>
      </c>
      <c r="N139" s="376">
        <v>0.045</v>
      </c>
      <c r="O139" s="376">
        <v>0.045</v>
      </c>
      <c r="P139" s="370"/>
    </row>
    <row r="140" spans="1:16" ht="12.75" customHeight="1">
      <c r="A140" s="367"/>
      <c r="B140" s="367"/>
      <c r="C140" s="400"/>
      <c r="D140" s="368"/>
      <c r="E140" s="369" t="s">
        <v>663</v>
      </c>
      <c r="F140" s="375"/>
      <c r="G140" s="376">
        <v>0.012</v>
      </c>
      <c r="H140" s="385">
        <v>0.012</v>
      </c>
      <c r="I140" s="385"/>
      <c r="J140" s="376">
        <v>0.09</v>
      </c>
      <c r="K140" s="376"/>
      <c r="L140" s="376">
        <v>0.09</v>
      </c>
      <c r="M140" s="376">
        <v>0.09</v>
      </c>
      <c r="N140" s="376">
        <v>0.09</v>
      </c>
      <c r="O140" s="376">
        <v>0.09</v>
      </c>
      <c r="P140" s="370"/>
    </row>
    <row r="141" spans="1:16" ht="12.75" customHeight="1">
      <c r="A141" s="367"/>
      <c r="B141" s="367"/>
      <c r="C141" s="400" t="s">
        <v>712</v>
      </c>
      <c r="D141" s="368" t="s">
        <v>713</v>
      </c>
      <c r="E141" s="369" t="s">
        <v>661</v>
      </c>
      <c r="F141" s="377">
        <v>500000</v>
      </c>
      <c r="G141" s="376">
        <v>0.045</v>
      </c>
      <c r="H141" s="385">
        <v>0.045</v>
      </c>
      <c r="I141" s="385"/>
      <c r="J141" s="376">
        <v>0.035</v>
      </c>
      <c r="K141" s="376"/>
      <c r="L141" s="376">
        <v>0.035</v>
      </c>
      <c r="M141" s="376">
        <v>0.035</v>
      </c>
      <c r="N141" s="376">
        <v>0.035</v>
      </c>
      <c r="O141" s="376">
        <v>0.035</v>
      </c>
      <c r="P141" s="370"/>
    </row>
    <row r="142" spans="1:16" ht="12.75" customHeight="1">
      <c r="A142" s="367"/>
      <c r="B142" s="367"/>
      <c r="C142" s="400"/>
      <c r="D142" s="368"/>
      <c r="E142" s="369" t="s">
        <v>663</v>
      </c>
      <c r="F142" s="375"/>
      <c r="G142" s="376">
        <v>0.09</v>
      </c>
      <c r="H142" s="385">
        <v>0.09</v>
      </c>
      <c r="I142" s="385"/>
      <c r="J142" s="376">
        <v>0.07</v>
      </c>
      <c r="K142" s="376"/>
      <c r="L142" s="376">
        <v>0.07</v>
      </c>
      <c r="M142" s="376">
        <v>0.07</v>
      </c>
      <c r="N142" s="376">
        <v>0.07</v>
      </c>
      <c r="O142" s="376">
        <v>0.07</v>
      </c>
      <c r="P142" s="370"/>
    </row>
    <row r="143" spans="1:16" ht="12.75" customHeight="1">
      <c r="A143" s="367"/>
      <c r="B143" s="367"/>
      <c r="C143" s="369" t="s">
        <v>714</v>
      </c>
      <c r="D143" s="369" t="s">
        <v>715</v>
      </c>
      <c r="E143" s="369"/>
      <c r="F143" s="369"/>
      <c r="G143" s="376">
        <v>0.04</v>
      </c>
      <c r="H143" s="385">
        <v>0.04</v>
      </c>
      <c r="I143" s="385"/>
      <c r="J143" s="376">
        <v>0.04</v>
      </c>
      <c r="K143" s="376"/>
      <c r="L143" s="376">
        <v>0.04</v>
      </c>
      <c r="M143" s="376">
        <v>0.04</v>
      </c>
      <c r="N143" s="376">
        <v>0.04</v>
      </c>
      <c r="O143" s="376">
        <v>0.04</v>
      </c>
      <c r="P143" s="370"/>
    </row>
    <row r="144" spans="1:16" ht="12.75" customHeight="1">
      <c r="A144" s="367"/>
      <c r="B144" s="367"/>
      <c r="C144" s="369" t="s">
        <v>716</v>
      </c>
      <c r="D144" s="369" t="s">
        <v>717</v>
      </c>
      <c r="E144" s="369"/>
      <c r="F144" s="369"/>
      <c r="G144" s="376">
        <v>0.25</v>
      </c>
      <c r="H144" s="385">
        <v>0.25</v>
      </c>
      <c r="I144" s="385"/>
      <c r="J144" s="376">
        <v>0.25</v>
      </c>
      <c r="K144" s="376"/>
      <c r="L144" s="376">
        <v>0.25</v>
      </c>
      <c r="M144" s="376">
        <v>0.25</v>
      </c>
      <c r="N144" s="376">
        <v>0.25</v>
      </c>
      <c r="O144" s="376">
        <v>0.25</v>
      </c>
      <c r="P144" s="370"/>
    </row>
    <row r="145" spans="1:16" ht="12.75" customHeight="1">
      <c r="A145" s="367"/>
      <c r="B145" s="367"/>
      <c r="C145" s="369" t="s">
        <v>718</v>
      </c>
      <c r="D145" s="369" t="s">
        <v>719</v>
      </c>
      <c r="E145" s="369"/>
      <c r="F145" s="369"/>
      <c r="G145" s="376">
        <v>0.04</v>
      </c>
      <c r="H145" s="385">
        <v>0.04</v>
      </c>
      <c r="I145" s="385"/>
      <c r="J145" s="376">
        <v>0.04</v>
      </c>
      <c r="K145" s="376"/>
      <c r="L145" s="376">
        <v>0.04</v>
      </c>
      <c r="M145" s="376">
        <v>0.04</v>
      </c>
      <c r="N145" s="376">
        <v>0.04</v>
      </c>
      <c r="O145" s="376">
        <v>0.04</v>
      </c>
      <c r="P145" s="370"/>
    </row>
    <row r="146" spans="1:16" ht="9.75" customHeight="1">
      <c r="A146" s="391" t="s">
        <v>720</v>
      </c>
      <c r="B146" s="398"/>
      <c r="C146" s="398"/>
      <c r="D146" s="398"/>
      <c r="E146" s="398"/>
      <c r="F146" s="398"/>
      <c r="G146" s="398"/>
      <c r="H146" s="398"/>
      <c r="I146" s="398"/>
      <c r="J146" s="398"/>
      <c r="K146" s="398"/>
      <c r="L146" s="398"/>
      <c r="M146" s="398"/>
      <c r="N146" s="398"/>
      <c r="O146" s="398"/>
      <c r="P146" s="398"/>
    </row>
    <row r="147" spans="1:16" ht="9.75" customHeight="1">
      <c r="A147" s="391" t="s">
        <v>721</v>
      </c>
      <c r="B147" s="398"/>
      <c r="C147" s="398"/>
      <c r="D147" s="398"/>
      <c r="E147" s="398"/>
      <c r="F147" s="398"/>
      <c r="G147" s="398"/>
      <c r="H147" s="398"/>
      <c r="I147" s="398"/>
      <c r="J147" s="398"/>
      <c r="K147" s="398"/>
      <c r="L147" s="398"/>
      <c r="M147" s="398"/>
      <c r="N147" s="398"/>
      <c r="O147" s="398"/>
      <c r="P147" s="398"/>
    </row>
    <row r="148" spans="1:16" ht="9.75" customHeight="1">
      <c r="A148" s="391" t="s">
        <v>722</v>
      </c>
      <c r="B148" s="398"/>
      <c r="C148" s="398"/>
      <c r="D148" s="398"/>
      <c r="E148" s="398"/>
      <c r="F148" s="398"/>
      <c r="G148" s="398"/>
      <c r="H148" s="398"/>
      <c r="I148" s="398"/>
      <c r="J148" s="398"/>
      <c r="K148" s="398"/>
      <c r="L148" s="398"/>
      <c r="M148" s="398"/>
      <c r="N148" s="398"/>
      <c r="O148" s="398"/>
      <c r="P148" s="398"/>
    </row>
    <row r="149" spans="1:16" ht="12.75" customHeight="1">
      <c r="A149" s="382" t="s">
        <v>496</v>
      </c>
      <c r="B149" s="382"/>
      <c r="C149" s="382" t="s">
        <v>497</v>
      </c>
      <c r="D149" s="382"/>
      <c r="E149" s="382"/>
      <c r="F149" s="382"/>
      <c r="G149" s="383" t="s">
        <v>673</v>
      </c>
      <c r="H149" s="383"/>
      <c r="I149" s="383"/>
      <c r="J149" s="383"/>
      <c r="K149" s="383"/>
      <c r="L149" s="383"/>
      <c r="M149" s="383"/>
      <c r="N149" s="383"/>
      <c r="O149" s="383"/>
      <c r="P149" s="383"/>
    </row>
    <row r="150" spans="1:16" ht="85.5" customHeight="1">
      <c r="A150" s="382"/>
      <c r="B150" s="382"/>
      <c r="C150" s="382"/>
      <c r="D150" s="382"/>
      <c r="E150" s="382"/>
      <c r="F150" s="382"/>
      <c r="G150" s="366" t="s">
        <v>723</v>
      </c>
      <c r="H150" s="366" t="s">
        <v>724</v>
      </c>
      <c r="I150" s="366"/>
      <c r="J150" s="366" t="s">
        <v>674</v>
      </c>
      <c r="K150" s="366"/>
      <c r="L150" s="366" t="s">
        <v>501</v>
      </c>
      <c r="M150" s="366" t="s">
        <v>431</v>
      </c>
      <c r="N150" s="366" t="s">
        <v>502</v>
      </c>
      <c r="O150" s="366" t="s">
        <v>459</v>
      </c>
      <c r="P150" s="366" t="s">
        <v>503</v>
      </c>
    </row>
    <row r="151" spans="1:16" ht="15.75" customHeight="1">
      <c r="A151" s="366" t="s">
        <v>725</v>
      </c>
      <c r="B151" s="366"/>
      <c r="C151" s="392" t="s">
        <v>726</v>
      </c>
      <c r="D151" s="369" t="s">
        <v>727</v>
      </c>
      <c r="E151" s="369"/>
      <c r="F151" s="369"/>
      <c r="G151" s="374">
        <v>0.08</v>
      </c>
      <c r="H151" s="374">
        <v>0.08</v>
      </c>
      <c r="I151" s="374"/>
      <c r="J151" s="374">
        <v>0.08</v>
      </c>
      <c r="K151" s="374"/>
      <c r="L151" s="401">
        <v>0.08</v>
      </c>
      <c r="M151" s="374">
        <v>0.08</v>
      </c>
      <c r="N151" s="374">
        <v>0.08</v>
      </c>
      <c r="O151" s="374">
        <v>0.08</v>
      </c>
      <c r="P151" s="370"/>
    </row>
    <row r="152" spans="1:16" ht="15.75" customHeight="1">
      <c r="A152" s="366"/>
      <c r="B152" s="366"/>
      <c r="C152" s="392" t="s">
        <v>728</v>
      </c>
      <c r="D152" s="369" t="s">
        <v>729</v>
      </c>
      <c r="E152" s="369"/>
      <c r="F152" s="369"/>
      <c r="G152" s="374">
        <v>0.02</v>
      </c>
      <c r="H152" s="374">
        <v>0.02</v>
      </c>
      <c r="I152" s="374"/>
      <c r="J152" s="374">
        <v>0.02</v>
      </c>
      <c r="K152" s="374"/>
      <c r="L152" s="401">
        <v>0.02</v>
      </c>
      <c r="M152" s="374">
        <v>0.02</v>
      </c>
      <c r="N152" s="374">
        <v>0.02</v>
      </c>
      <c r="O152" s="374">
        <v>0.02</v>
      </c>
      <c r="P152" s="370"/>
    </row>
    <row r="153" spans="1:16" ht="15.75" customHeight="1">
      <c r="A153" s="366"/>
      <c r="B153" s="366"/>
      <c r="C153" s="392" t="s">
        <v>730</v>
      </c>
      <c r="D153" s="369" t="s">
        <v>731</v>
      </c>
      <c r="E153" s="369"/>
      <c r="F153" s="369"/>
      <c r="G153" s="370"/>
      <c r="H153" s="374">
        <v>0.22</v>
      </c>
      <c r="I153" s="374"/>
      <c r="J153" s="370"/>
      <c r="K153" s="370"/>
      <c r="L153" s="370"/>
      <c r="M153" s="370"/>
      <c r="N153" s="370"/>
      <c r="O153" s="370"/>
      <c r="P153" s="370"/>
    </row>
    <row r="154" spans="1:16" ht="15.75" customHeight="1">
      <c r="A154" s="366"/>
      <c r="B154" s="366"/>
      <c r="C154" s="392" t="s">
        <v>239</v>
      </c>
      <c r="D154" s="369" t="s">
        <v>240</v>
      </c>
      <c r="E154" s="369"/>
      <c r="F154" s="369"/>
      <c r="G154" s="370"/>
      <c r="H154" s="370"/>
      <c r="I154" s="370"/>
      <c r="J154" s="374">
        <v>0.18</v>
      </c>
      <c r="K154" s="374"/>
      <c r="L154" s="370"/>
      <c r="M154" s="374">
        <v>0.18</v>
      </c>
      <c r="N154" s="370"/>
      <c r="O154" s="370"/>
      <c r="P154" s="370"/>
    </row>
    <row r="155" spans="1:16" ht="15.75" customHeight="1">
      <c r="A155" s="366"/>
      <c r="B155" s="366"/>
      <c r="C155" s="392" t="s">
        <v>241</v>
      </c>
      <c r="D155" s="369" t="s">
        <v>242</v>
      </c>
      <c r="E155" s="369"/>
      <c r="F155" s="369"/>
      <c r="G155" s="374">
        <v>0.03</v>
      </c>
      <c r="H155" s="374">
        <v>0.03</v>
      </c>
      <c r="I155" s="374"/>
      <c r="J155" s="374">
        <v>0.03</v>
      </c>
      <c r="K155" s="374"/>
      <c r="L155" s="370"/>
      <c r="M155" s="370"/>
      <c r="N155" s="370"/>
      <c r="O155" s="370"/>
      <c r="P155" s="370"/>
    </row>
    <row r="156" spans="1:16" ht="27.75" customHeight="1">
      <c r="A156" s="367" t="s">
        <v>732</v>
      </c>
      <c r="B156" s="367"/>
      <c r="C156" s="392" t="s">
        <v>245</v>
      </c>
      <c r="D156" s="369" t="s">
        <v>246</v>
      </c>
      <c r="E156" s="369"/>
      <c r="F156" s="369"/>
      <c r="G156" s="370"/>
      <c r="H156" s="370"/>
      <c r="I156" s="370"/>
      <c r="J156" s="370"/>
      <c r="K156" s="370"/>
      <c r="L156" s="370"/>
      <c r="M156" s="370"/>
      <c r="N156" s="370"/>
      <c r="O156" s="374">
        <v>0.002</v>
      </c>
      <c r="P156" s="402">
        <v>0.0015</v>
      </c>
    </row>
    <row r="157" spans="1:16" ht="60.75" customHeight="1">
      <c r="A157" s="367"/>
      <c r="B157" s="367"/>
      <c r="C157" s="372" t="s">
        <v>247</v>
      </c>
      <c r="D157" s="369" t="s">
        <v>248</v>
      </c>
      <c r="E157" s="369"/>
      <c r="F157" s="369"/>
      <c r="G157" s="370"/>
      <c r="H157" s="370"/>
      <c r="I157" s="370"/>
      <c r="J157" s="370"/>
      <c r="K157" s="370"/>
      <c r="L157" s="370"/>
      <c r="M157" s="370"/>
      <c r="N157" s="370"/>
      <c r="O157" s="374">
        <v>0.022</v>
      </c>
      <c r="P157" s="370"/>
    </row>
    <row r="158" spans="1:16" ht="12.75">
      <c r="A158" s="403" t="s">
        <v>733</v>
      </c>
      <c r="B158" s="398"/>
      <c r="C158" s="398"/>
      <c r="D158" s="398"/>
      <c r="E158" s="398"/>
      <c r="F158" s="398"/>
      <c r="G158" s="398"/>
      <c r="H158" s="398"/>
      <c r="I158" s="398"/>
      <c r="J158" s="398"/>
      <c r="K158" s="398"/>
      <c r="L158" s="398"/>
      <c r="M158" s="398"/>
      <c r="N158" s="398"/>
      <c r="O158" s="398"/>
      <c r="P158" s="398"/>
    </row>
    <row r="159" spans="1:16" ht="12.75">
      <c r="A159" s="403" t="s">
        <v>734</v>
      </c>
      <c r="B159" s="398"/>
      <c r="C159" s="398"/>
      <c r="D159" s="398"/>
      <c r="E159" s="398"/>
      <c r="F159" s="398"/>
      <c r="G159" s="398"/>
      <c r="H159" s="398"/>
      <c r="I159" s="398"/>
      <c r="J159" s="398"/>
      <c r="K159" s="398"/>
      <c r="L159" s="398"/>
      <c r="M159" s="398"/>
      <c r="N159" s="398"/>
      <c r="O159" s="398"/>
      <c r="P159" s="398"/>
    </row>
  </sheetData>
  <sheetProtection selectLockedCells="1" selectUnlockedCells="1"/>
  <mergeCells count="415">
    <mergeCell ref="A1:P1"/>
    <mergeCell ref="A2:B3"/>
    <mergeCell ref="C2:F3"/>
    <mergeCell ref="G2:P2"/>
    <mergeCell ref="H3:I3"/>
    <mergeCell ref="J3:K3"/>
    <mergeCell ref="A4:B18"/>
    <mergeCell ref="C4:C6"/>
    <mergeCell ref="D4:F4"/>
    <mergeCell ref="H4:I4"/>
    <mergeCell ref="J4:K4"/>
    <mergeCell ref="D5:F5"/>
    <mergeCell ref="H5:I5"/>
    <mergeCell ref="J5:K5"/>
    <mergeCell ref="D6:F6"/>
    <mergeCell ref="H6:I6"/>
    <mergeCell ref="J6:K6"/>
    <mergeCell ref="C7:C9"/>
    <mergeCell ref="D7:D9"/>
    <mergeCell ref="H7:I7"/>
    <mergeCell ref="J7:K7"/>
    <mergeCell ref="H8:I8"/>
    <mergeCell ref="J8:K8"/>
    <mergeCell ref="H9:I9"/>
    <mergeCell ref="J9:K9"/>
    <mergeCell ref="D10:F10"/>
    <mergeCell ref="H10:I10"/>
    <mergeCell ref="J10:K10"/>
    <mergeCell ref="D11:F11"/>
    <mergeCell ref="H11:I11"/>
    <mergeCell ref="J11:K11"/>
    <mergeCell ref="D12:F12"/>
    <mergeCell ref="H12:I12"/>
    <mergeCell ref="J12:K12"/>
    <mergeCell ref="C13:C15"/>
    <mergeCell ref="D13:D15"/>
    <mergeCell ref="H13:I13"/>
    <mergeCell ref="J13:K13"/>
    <mergeCell ref="H14:I14"/>
    <mergeCell ref="J14:K14"/>
    <mergeCell ref="H15:I15"/>
    <mergeCell ref="J15:K15"/>
    <mergeCell ref="C16:C18"/>
    <mergeCell ref="D16:D18"/>
    <mergeCell ref="H16:I16"/>
    <mergeCell ref="J16:K16"/>
    <mergeCell ref="H17:I17"/>
    <mergeCell ref="J17:K17"/>
    <mergeCell ref="H18:I18"/>
    <mergeCell ref="J18:K18"/>
    <mergeCell ref="A19:A28"/>
    <mergeCell ref="B19:B21"/>
    <mergeCell ref="D19:F19"/>
    <mergeCell ref="H19:I19"/>
    <mergeCell ref="J19:K19"/>
    <mergeCell ref="D20:F20"/>
    <mergeCell ref="H20:I20"/>
    <mergeCell ref="J20:K20"/>
    <mergeCell ref="D21:F21"/>
    <mergeCell ref="H21:I21"/>
    <mergeCell ref="J21:K21"/>
    <mergeCell ref="B22:B24"/>
    <mergeCell ref="D22:F22"/>
    <mergeCell ref="H22:I22"/>
    <mergeCell ref="J22:K22"/>
    <mergeCell ref="D23:F23"/>
    <mergeCell ref="H23:I23"/>
    <mergeCell ref="J23:K23"/>
    <mergeCell ref="D24:F24"/>
    <mergeCell ref="H24:I24"/>
    <mergeCell ref="J24:K24"/>
    <mergeCell ref="B25:B27"/>
    <mergeCell ref="D25:F25"/>
    <mergeCell ref="H25:I25"/>
    <mergeCell ref="J25:K25"/>
    <mergeCell ref="D26:F26"/>
    <mergeCell ref="H26:I26"/>
    <mergeCell ref="J26:K26"/>
    <mergeCell ref="D27:F27"/>
    <mergeCell ref="H27:I27"/>
    <mergeCell ref="J27:K27"/>
    <mergeCell ref="D28:F28"/>
    <mergeCell ref="H28:I28"/>
    <mergeCell ref="J28:K28"/>
    <mergeCell ref="A29:P29"/>
    <mergeCell ref="A30:B32"/>
    <mergeCell ref="C30:F32"/>
    <mergeCell ref="G30:P30"/>
    <mergeCell ref="G31:G32"/>
    <mergeCell ref="H31:I31"/>
    <mergeCell ref="J31:K32"/>
    <mergeCell ref="L31:L32"/>
    <mergeCell ref="M31:M32"/>
    <mergeCell ref="N31:N32"/>
    <mergeCell ref="O31:O32"/>
    <mergeCell ref="P31:P32"/>
    <mergeCell ref="A33:A61"/>
    <mergeCell ref="B33:B61"/>
    <mergeCell ref="D33:F33"/>
    <mergeCell ref="H33:I33"/>
    <mergeCell ref="J33:K33"/>
    <mergeCell ref="D34:F34"/>
    <mergeCell ref="H34:I34"/>
    <mergeCell ref="J34:K34"/>
    <mergeCell ref="D35:F35"/>
    <mergeCell ref="H35:I35"/>
    <mergeCell ref="J35:K35"/>
    <mergeCell ref="D36:F36"/>
    <mergeCell ref="H36:I36"/>
    <mergeCell ref="J36:K36"/>
    <mergeCell ref="D37:F37"/>
    <mergeCell ref="H37:I37"/>
    <mergeCell ref="J37:K37"/>
    <mergeCell ref="D38:F38"/>
    <mergeCell ref="H38:I38"/>
    <mergeCell ref="J38:K38"/>
    <mergeCell ref="D39:F39"/>
    <mergeCell ref="H39:I39"/>
    <mergeCell ref="J39:K39"/>
    <mergeCell ref="D40:F40"/>
    <mergeCell ref="H40:I40"/>
    <mergeCell ref="J40:K40"/>
    <mergeCell ref="D41:F41"/>
    <mergeCell ref="H41:I41"/>
    <mergeCell ref="J41:K41"/>
    <mergeCell ref="D42:F42"/>
    <mergeCell ref="H42:I42"/>
    <mergeCell ref="J42:K42"/>
    <mergeCell ref="C43:C48"/>
    <mergeCell ref="D43:D48"/>
    <mergeCell ref="J43:K43"/>
    <mergeCell ref="J44:K44"/>
    <mergeCell ref="J45:K45"/>
    <mergeCell ref="J46:K46"/>
    <mergeCell ref="J47:K47"/>
    <mergeCell ref="J48:K48"/>
    <mergeCell ref="D49:F49"/>
    <mergeCell ref="H49:I49"/>
    <mergeCell ref="J49:K49"/>
    <mergeCell ref="D50:F50"/>
    <mergeCell ref="H50:I50"/>
    <mergeCell ref="J50:K50"/>
    <mergeCell ref="D51:F51"/>
    <mergeCell ref="H51:I51"/>
    <mergeCell ref="J51:K51"/>
    <mergeCell ref="D52:F52"/>
    <mergeCell ref="H52:I52"/>
    <mergeCell ref="J52:K52"/>
    <mergeCell ref="D53:F53"/>
    <mergeCell ref="H53:I53"/>
    <mergeCell ref="J53:K53"/>
    <mergeCell ref="D54:D56"/>
    <mergeCell ref="H54:I54"/>
    <mergeCell ref="J54:K54"/>
    <mergeCell ref="H55:I55"/>
    <mergeCell ref="J55:K55"/>
    <mergeCell ref="H56:I56"/>
    <mergeCell ref="J56:K56"/>
    <mergeCell ref="D57:D59"/>
    <mergeCell ref="H57:I57"/>
    <mergeCell ref="J57:K57"/>
    <mergeCell ref="H58:I58"/>
    <mergeCell ref="J58:K58"/>
    <mergeCell ref="H59:I59"/>
    <mergeCell ref="J59:K59"/>
    <mergeCell ref="D60:F60"/>
    <mergeCell ref="H60:I60"/>
    <mergeCell ref="J60:K60"/>
    <mergeCell ref="D61:F61"/>
    <mergeCell ref="H61:I61"/>
    <mergeCell ref="J61:K61"/>
    <mergeCell ref="A66:B68"/>
    <mergeCell ref="C66:F68"/>
    <mergeCell ref="G66:P66"/>
    <mergeCell ref="G67:G68"/>
    <mergeCell ref="H67:I67"/>
    <mergeCell ref="J67:K67"/>
    <mergeCell ref="L67:L68"/>
    <mergeCell ref="M67:M68"/>
    <mergeCell ref="N67:N68"/>
    <mergeCell ref="O67:O68"/>
    <mergeCell ref="P67:P68"/>
    <mergeCell ref="A69:A104"/>
    <mergeCell ref="B69:B104"/>
    <mergeCell ref="D69:F69"/>
    <mergeCell ref="H69:I69"/>
    <mergeCell ref="D70:F70"/>
    <mergeCell ref="H70:I70"/>
    <mergeCell ref="J70:K70"/>
    <mergeCell ref="D71:F71"/>
    <mergeCell ref="H71:I71"/>
    <mergeCell ref="J71:K71"/>
    <mergeCell ref="D72:F72"/>
    <mergeCell ref="H72:I72"/>
    <mergeCell ref="J72:K72"/>
    <mergeCell ref="D73:F73"/>
    <mergeCell ref="H73:I73"/>
    <mergeCell ref="J73:K73"/>
    <mergeCell ref="D74:F74"/>
    <mergeCell ref="H74:I74"/>
    <mergeCell ref="J74:K74"/>
    <mergeCell ref="D75:F75"/>
    <mergeCell ref="H75:I75"/>
    <mergeCell ref="J75:K75"/>
    <mergeCell ref="D76:F76"/>
    <mergeCell ref="H76:I76"/>
    <mergeCell ref="J76:K76"/>
    <mergeCell ref="D77:F77"/>
    <mergeCell ref="H77:I77"/>
    <mergeCell ref="J77:K77"/>
    <mergeCell ref="D78:F78"/>
    <mergeCell ref="H78:I78"/>
    <mergeCell ref="J78:K78"/>
    <mergeCell ref="D79:F79"/>
    <mergeCell ref="H79:I79"/>
    <mergeCell ref="J79:K79"/>
    <mergeCell ref="D80:F80"/>
    <mergeCell ref="H80:I80"/>
    <mergeCell ref="J80:K80"/>
    <mergeCell ref="C81:C86"/>
    <mergeCell ref="D81:D86"/>
    <mergeCell ref="J81:K81"/>
    <mergeCell ref="J82:K82"/>
    <mergeCell ref="J83:K83"/>
    <mergeCell ref="J84:K84"/>
    <mergeCell ref="J85:K85"/>
    <mergeCell ref="J86:K86"/>
    <mergeCell ref="D87:F87"/>
    <mergeCell ref="H87:I87"/>
    <mergeCell ref="J87:K87"/>
    <mergeCell ref="D88:F88"/>
    <mergeCell ref="H88:I88"/>
    <mergeCell ref="J88:K88"/>
    <mergeCell ref="D89:F89"/>
    <mergeCell ref="H89:I89"/>
    <mergeCell ref="J89:K89"/>
    <mergeCell ref="D90:F90"/>
    <mergeCell ref="H90:I90"/>
    <mergeCell ref="J90:K90"/>
    <mergeCell ref="D91:F91"/>
    <mergeCell ref="H91:I91"/>
    <mergeCell ref="J91:K91"/>
    <mergeCell ref="D92:F92"/>
    <mergeCell ref="H92:I92"/>
    <mergeCell ref="J92:K92"/>
    <mergeCell ref="D93:F93"/>
    <mergeCell ref="H93:I93"/>
    <mergeCell ref="J93:K93"/>
    <mergeCell ref="D94:F94"/>
    <mergeCell ref="H94:I94"/>
    <mergeCell ref="J94:K94"/>
    <mergeCell ref="D95:F95"/>
    <mergeCell ref="H95:I95"/>
    <mergeCell ref="J95:K95"/>
    <mergeCell ref="D96:F96"/>
    <mergeCell ref="H96:I96"/>
    <mergeCell ref="J96:K96"/>
    <mergeCell ref="D97:D99"/>
    <mergeCell ref="H97:I97"/>
    <mergeCell ref="J97:K97"/>
    <mergeCell ref="H98:I98"/>
    <mergeCell ref="J98:K98"/>
    <mergeCell ref="H99:I99"/>
    <mergeCell ref="J99:K99"/>
    <mergeCell ref="D100:D102"/>
    <mergeCell ref="H100:I100"/>
    <mergeCell ref="J100:K100"/>
    <mergeCell ref="H101:I101"/>
    <mergeCell ref="J101:K101"/>
    <mergeCell ref="H102:I102"/>
    <mergeCell ref="J102:K102"/>
    <mergeCell ref="D103:F103"/>
    <mergeCell ref="H103:I103"/>
    <mergeCell ref="J103:K103"/>
    <mergeCell ref="D104:F104"/>
    <mergeCell ref="H104:I104"/>
    <mergeCell ref="J104:K104"/>
    <mergeCell ref="A107:B109"/>
    <mergeCell ref="C107:F109"/>
    <mergeCell ref="G107:P107"/>
    <mergeCell ref="G108:G109"/>
    <mergeCell ref="H108:I109"/>
    <mergeCell ref="J108:K108"/>
    <mergeCell ref="L108:L109"/>
    <mergeCell ref="M108:M109"/>
    <mergeCell ref="N108:N109"/>
    <mergeCell ref="O108:O109"/>
    <mergeCell ref="P108:P109"/>
    <mergeCell ref="A110:A120"/>
    <mergeCell ref="B110:B120"/>
    <mergeCell ref="D110:F110"/>
    <mergeCell ref="H110:I110"/>
    <mergeCell ref="D111:F111"/>
    <mergeCell ref="H111:I111"/>
    <mergeCell ref="J111:K111"/>
    <mergeCell ref="D112:F112"/>
    <mergeCell ref="H112:I112"/>
    <mergeCell ref="J112:K112"/>
    <mergeCell ref="D113:F113"/>
    <mergeCell ref="H113:I113"/>
    <mergeCell ref="J113:K113"/>
    <mergeCell ref="D114:F114"/>
    <mergeCell ref="H114:I114"/>
    <mergeCell ref="J114:K114"/>
    <mergeCell ref="D115:F115"/>
    <mergeCell ref="H115:I115"/>
    <mergeCell ref="J115:K115"/>
    <mergeCell ref="D116:F116"/>
    <mergeCell ref="H116:I116"/>
    <mergeCell ref="J116:K116"/>
    <mergeCell ref="D117:F117"/>
    <mergeCell ref="H117:I117"/>
    <mergeCell ref="J117:K117"/>
    <mergeCell ref="D118:F118"/>
    <mergeCell ref="H118:I118"/>
    <mergeCell ref="J118:K118"/>
    <mergeCell ref="D119:F119"/>
    <mergeCell ref="H119:I119"/>
    <mergeCell ref="J119:K119"/>
    <mergeCell ref="D120:F120"/>
    <mergeCell ref="H120:I120"/>
    <mergeCell ref="J120:K120"/>
    <mergeCell ref="A122:B124"/>
    <mergeCell ref="C122:F124"/>
    <mergeCell ref="G122:P122"/>
    <mergeCell ref="G123:G124"/>
    <mergeCell ref="H123:I123"/>
    <mergeCell ref="J123:K123"/>
    <mergeCell ref="L123:L124"/>
    <mergeCell ref="M123:M124"/>
    <mergeCell ref="N123:N124"/>
    <mergeCell ref="O123:O124"/>
    <mergeCell ref="P123:P124"/>
    <mergeCell ref="A125:A145"/>
    <mergeCell ref="B125:B145"/>
    <mergeCell ref="D125:F125"/>
    <mergeCell ref="H125:I125"/>
    <mergeCell ref="D126:F126"/>
    <mergeCell ref="H126:I126"/>
    <mergeCell ref="J126:K126"/>
    <mergeCell ref="D127:F127"/>
    <mergeCell ref="H127:I127"/>
    <mergeCell ref="J127:K127"/>
    <mergeCell ref="D128:F128"/>
    <mergeCell ref="H128:I128"/>
    <mergeCell ref="J128:K128"/>
    <mergeCell ref="D129:F129"/>
    <mergeCell ref="H129:I129"/>
    <mergeCell ref="J129:K129"/>
    <mergeCell ref="C130:C135"/>
    <mergeCell ref="D130:D135"/>
    <mergeCell ref="J130:K130"/>
    <mergeCell ref="J131:K131"/>
    <mergeCell ref="J132:K132"/>
    <mergeCell ref="J133:K133"/>
    <mergeCell ref="J134:K134"/>
    <mergeCell ref="J135:K135"/>
    <mergeCell ref="D136:F136"/>
    <mergeCell ref="H136:I136"/>
    <mergeCell ref="J136:K136"/>
    <mergeCell ref="D137:F137"/>
    <mergeCell ref="H137:I137"/>
    <mergeCell ref="J137:K137"/>
    <mergeCell ref="D138:F138"/>
    <mergeCell ref="H138:I138"/>
    <mergeCell ref="J138:K138"/>
    <mergeCell ref="C139:C140"/>
    <mergeCell ref="D139:D140"/>
    <mergeCell ref="H139:I139"/>
    <mergeCell ref="J139:K139"/>
    <mergeCell ref="H140:I140"/>
    <mergeCell ref="J140:K140"/>
    <mergeCell ref="C141:C142"/>
    <mergeCell ref="D141:D142"/>
    <mergeCell ref="H141:I141"/>
    <mergeCell ref="J141:K141"/>
    <mergeCell ref="H142:I142"/>
    <mergeCell ref="J142:K142"/>
    <mergeCell ref="D143:F143"/>
    <mergeCell ref="H143:I143"/>
    <mergeCell ref="J143:K143"/>
    <mergeCell ref="D144:F144"/>
    <mergeCell ref="H144:I144"/>
    <mergeCell ref="J144:K144"/>
    <mergeCell ref="D145:F145"/>
    <mergeCell ref="H145:I145"/>
    <mergeCell ref="J145:K145"/>
    <mergeCell ref="A149:B150"/>
    <mergeCell ref="C149:F150"/>
    <mergeCell ref="G149:P149"/>
    <mergeCell ref="H150:I150"/>
    <mergeCell ref="J150:K150"/>
    <mergeCell ref="A151:B155"/>
    <mergeCell ref="D151:F151"/>
    <mergeCell ref="H151:I151"/>
    <mergeCell ref="J151:K151"/>
    <mergeCell ref="D152:F152"/>
    <mergeCell ref="H152:I152"/>
    <mergeCell ref="J152:K152"/>
    <mergeCell ref="D153:F153"/>
    <mergeCell ref="H153:I153"/>
    <mergeCell ref="J153:K153"/>
    <mergeCell ref="D154:F154"/>
    <mergeCell ref="H154:I154"/>
    <mergeCell ref="J154:K154"/>
    <mergeCell ref="D155:F155"/>
    <mergeCell ref="H155:I155"/>
    <mergeCell ref="J155:K155"/>
    <mergeCell ref="A156:B157"/>
    <mergeCell ref="D156:F156"/>
    <mergeCell ref="H156:I156"/>
    <mergeCell ref="J156:K156"/>
    <mergeCell ref="D157:F157"/>
    <mergeCell ref="H157:I157"/>
    <mergeCell ref="J157:K157"/>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drt </cp:lastModifiedBy>
  <dcterms:modified xsi:type="dcterms:W3CDTF">2023-04-19T11:03:06Z</dcterms:modified>
  <cp:category/>
  <cp:version/>
  <cp:contentType/>
  <cp:contentStatus/>
</cp:coreProperties>
</file>